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 firstSheet="1" activeTab="2"/>
  </bookViews>
  <sheets>
    <sheet name="20DP 15DI" sheetId="2" state="hidden" r:id="rId1"/>
    <sheet name="20DP 15 DI" sheetId="1" r:id="rId2"/>
    <sheet name="30% DP 15 DI" sheetId="4" r:id="rId3"/>
  </sheets>
  <definedNames>
    <definedName name="_xlnm.Print_Area" localSheetId="2">'30% DP 15 DI'!$A$9:$AA$85</definedName>
  </definedNames>
  <calcPr calcId="144525"/>
</workbook>
</file>

<file path=xl/calcChain.xml><?xml version="1.0" encoding="utf-8"?>
<calcChain xmlns="http://schemas.openxmlformats.org/spreadsheetml/2006/main">
  <c r="Q84" i="4" l="1"/>
  <c r="Q83" i="4"/>
  <c r="Q82" i="4"/>
  <c r="Q81" i="4"/>
  <c r="Q80" i="4"/>
  <c r="Q79" i="4"/>
  <c r="Q78" i="4"/>
  <c r="Q77" i="4"/>
  <c r="Q76" i="4"/>
  <c r="Q75" i="4"/>
  <c r="Q71" i="4"/>
  <c r="Q70" i="4"/>
  <c r="Q69" i="4"/>
  <c r="Q68" i="4"/>
  <c r="Q67" i="4"/>
  <c r="Q66" i="4"/>
  <c r="Q65" i="4"/>
  <c r="Q64" i="4"/>
  <c r="Q63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X80" i="1"/>
  <c r="P80" i="1" s="1"/>
  <c r="Q80" i="1"/>
  <c r="U80" i="1" s="1"/>
  <c r="O80" i="1"/>
  <c r="M80" i="1"/>
  <c r="N80" i="1" s="1"/>
  <c r="L80" i="1"/>
  <c r="J80" i="1"/>
  <c r="H80" i="1"/>
  <c r="Q84" i="1"/>
  <c r="Q83" i="1"/>
  <c r="Q82" i="1"/>
  <c r="Q81" i="1"/>
  <c r="Q79" i="1"/>
  <c r="Q78" i="1"/>
  <c r="Q77" i="1"/>
  <c r="Q76" i="1"/>
  <c r="Q75" i="1"/>
  <c r="Q71" i="1"/>
  <c r="Q70" i="1"/>
  <c r="Q69" i="1"/>
  <c r="Q68" i="1"/>
  <c r="Q67" i="1"/>
  <c r="Q66" i="1"/>
  <c r="Q65" i="1"/>
  <c r="Q64" i="1"/>
  <c r="Q63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T80" i="1" l="1"/>
  <c r="V80" i="1"/>
  <c r="W80" i="1" s="1"/>
  <c r="M54" i="4"/>
  <c r="M48" i="4"/>
  <c r="M43" i="4"/>
  <c r="M37" i="4"/>
  <c r="M31" i="4"/>
  <c r="M23" i="4"/>
  <c r="M54" i="1"/>
  <c r="M48" i="1"/>
  <c r="M43" i="1"/>
  <c r="M37" i="1"/>
  <c r="M31" i="1"/>
  <c r="M23" i="1"/>
  <c r="F54" i="4" l="1"/>
  <c r="AC54" i="4" s="1"/>
  <c r="F48" i="4"/>
  <c r="F43" i="4"/>
  <c r="F37" i="4"/>
  <c r="F31" i="4"/>
  <c r="F23" i="4"/>
  <c r="AC23" i="4" s="1"/>
  <c r="L84" i="4"/>
  <c r="E84" i="4"/>
  <c r="F84" i="4" s="1"/>
  <c r="L83" i="4"/>
  <c r="E83" i="4"/>
  <c r="L82" i="4"/>
  <c r="E82" i="4"/>
  <c r="F82" i="4" s="1"/>
  <c r="L81" i="4"/>
  <c r="E81" i="4"/>
  <c r="U80" i="4"/>
  <c r="L80" i="4"/>
  <c r="E80" i="4"/>
  <c r="F80" i="4" s="1"/>
  <c r="J80" i="4" s="1"/>
  <c r="L79" i="4"/>
  <c r="E79" i="4"/>
  <c r="L78" i="4"/>
  <c r="E78" i="4"/>
  <c r="F78" i="4" s="1"/>
  <c r="L77" i="4"/>
  <c r="E77" i="4"/>
  <c r="L76" i="4"/>
  <c r="E76" i="4"/>
  <c r="F76" i="4" s="1"/>
  <c r="L75" i="4"/>
  <c r="E75" i="4"/>
  <c r="L71" i="4"/>
  <c r="E71" i="4"/>
  <c r="F71" i="4" s="1"/>
  <c r="E70" i="4"/>
  <c r="F70" i="4" s="1"/>
  <c r="L69" i="4"/>
  <c r="E69" i="4"/>
  <c r="F69" i="4" s="1"/>
  <c r="L68" i="4"/>
  <c r="E68" i="4"/>
  <c r="F68" i="4" s="1"/>
  <c r="L67" i="4"/>
  <c r="E67" i="4"/>
  <c r="F67" i="4" s="1"/>
  <c r="L66" i="4"/>
  <c r="E66" i="4"/>
  <c r="F66" i="4" s="1"/>
  <c r="L65" i="4"/>
  <c r="E65" i="4"/>
  <c r="F65" i="4" s="1"/>
  <c r="L64" i="4"/>
  <c r="E64" i="4"/>
  <c r="F64" i="4" s="1"/>
  <c r="L63" i="4"/>
  <c r="E63" i="4"/>
  <c r="F63" i="4" s="1"/>
  <c r="J63" i="4" s="1"/>
  <c r="M63" i="4" s="1"/>
  <c r="Q62" i="4"/>
  <c r="L62" i="4"/>
  <c r="E62" i="4"/>
  <c r="F62" i="4" s="1"/>
  <c r="H62" i="4" s="1"/>
  <c r="AF61" i="4"/>
  <c r="AD61" i="4"/>
  <c r="AC61" i="4"/>
  <c r="L59" i="4"/>
  <c r="K59" i="4"/>
  <c r="E59" i="4"/>
  <c r="F59" i="4" s="1"/>
  <c r="L58" i="4"/>
  <c r="E58" i="4"/>
  <c r="U58" i="4" s="1"/>
  <c r="L57" i="4"/>
  <c r="E57" i="4"/>
  <c r="F57" i="4" s="1"/>
  <c r="L56" i="4"/>
  <c r="E56" i="4"/>
  <c r="F56" i="4" s="1"/>
  <c r="J56" i="4" s="1"/>
  <c r="M56" i="4" s="1"/>
  <c r="L55" i="4"/>
  <c r="E55" i="4"/>
  <c r="F55" i="4" s="1"/>
  <c r="L53" i="4"/>
  <c r="E53" i="4"/>
  <c r="F53" i="4" s="1"/>
  <c r="J53" i="4" s="1"/>
  <c r="L52" i="4"/>
  <c r="E52" i="4"/>
  <c r="F52" i="4" s="1"/>
  <c r="L51" i="4"/>
  <c r="E51" i="4"/>
  <c r="F51" i="4" s="1"/>
  <c r="L50" i="4"/>
  <c r="E50" i="4"/>
  <c r="U50" i="4" s="1"/>
  <c r="L49" i="4"/>
  <c r="E49" i="4"/>
  <c r="F49" i="4" s="1"/>
  <c r="AC48" i="4"/>
  <c r="E47" i="4"/>
  <c r="U47" i="4" s="1"/>
  <c r="E46" i="4"/>
  <c r="F46" i="4" s="1"/>
  <c r="E45" i="4"/>
  <c r="U45" i="4" s="1"/>
  <c r="E44" i="4"/>
  <c r="U44" i="4" s="1"/>
  <c r="AF43" i="4"/>
  <c r="AD43" i="4"/>
  <c r="AC43" i="4"/>
  <c r="L42" i="4"/>
  <c r="E42" i="4"/>
  <c r="F42" i="4" s="1"/>
  <c r="L41" i="4"/>
  <c r="E41" i="4"/>
  <c r="U41" i="4" s="1"/>
  <c r="L40" i="4"/>
  <c r="E40" i="4"/>
  <c r="F40" i="4" s="1"/>
  <c r="L39" i="4"/>
  <c r="E39" i="4"/>
  <c r="F39" i="4" s="1"/>
  <c r="J39" i="4" s="1"/>
  <c r="L38" i="4"/>
  <c r="E38" i="4"/>
  <c r="F38" i="4" s="1"/>
  <c r="AC37" i="4"/>
  <c r="E36" i="4"/>
  <c r="F36" i="4" s="1"/>
  <c r="J36" i="4" s="1"/>
  <c r="M36" i="4" s="1"/>
  <c r="L35" i="4"/>
  <c r="E35" i="4"/>
  <c r="F35" i="4" s="1"/>
  <c r="L34" i="4"/>
  <c r="E34" i="4"/>
  <c r="F34" i="4" s="1"/>
  <c r="L33" i="4"/>
  <c r="E33" i="4"/>
  <c r="F33" i="4" s="1"/>
  <c r="L32" i="4"/>
  <c r="E32" i="4"/>
  <c r="F32" i="4" s="1"/>
  <c r="J32" i="4" s="1"/>
  <c r="AF31" i="4"/>
  <c r="AD31" i="4"/>
  <c r="AC31" i="4"/>
  <c r="L30" i="4"/>
  <c r="E30" i="4"/>
  <c r="F30" i="4" s="1"/>
  <c r="L29" i="4"/>
  <c r="E29" i="4"/>
  <c r="F29" i="4" s="1"/>
  <c r="L28" i="4"/>
  <c r="E28" i="4"/>
  <c r="F28" i="4" s="1"/>
  <c r="J28" i="4" s="1"/>
  <c r="M28" i="4" s="1"/>
  <c r="L27" i="4"/>
  <c r="E27" i="4"/>
  <c r="F27" i="4" s="1"/>
  <c r="L26" i="4"/>
  <c r="E26" i="4"/>
  <c r="F26" i="4" s="1"/>
  <c r="L25" i="4"/>
  <c r="E25" i="4"/>
  <c r="U25" i="4" s="1"/>
  <c r="L24" i="4"/>
  <c r="E24" i="4"/>
  <c r="U24" i="4" s="1"/>
  <c r="AF23" i="4"/>
  <c r="L22" i="4"/>
  <c r="E22" i="4"/>
  <c r="F22" i="4" s="1"/>
  <c r="E21" i="4"/>
  <c r="U21" i="4" s="1"/>
  <c r="L20" i="4"/>
  <c r="E20" i="4"/>
  <c r="F20" i="4" s="1"/>
  <c r="L19" i="4"/>
  <c r="E19" i="4"/>
  <c r="U19" i="4" s="1"/>
  <c r="L18" i="4"/>
  <c r="E18" i="4"/>
  <c r="U18" i="4" s="1"/>
  <c r="Q17" i="4"/>
  <c r="E17" i="4"/>
  <c r="F17" i="4" s="1"/>
  <c r="J17" i="4" s="1"/>
  <c r="L20" i="1"/>
  <c r="L19" i="1"/>
  <c r="L18" i="1"/>
  <c r="L84" i="1"/>
  <c r="E84" i="1"/>
  <c r="L83" i="1"/>
  <c r="E83" i="1"/>
  <c r="L82" i="1"/>
  <c r="E82" i="1"/>
  <c r="L81" i="1"/>
  <c r="E81" i="1"/>
  <c r="F81" i="1" s="1"/>
  <c r="E80" i="1"/>
  <c r="F80" i="1" s="1"/>
  <c r="L79" i="1"/>
  <c r="E79" i="1"/>
  <c r="L78" i="1"/>
  <c r="E78" i="1"/>
  <c r="F78" i="1" s="1"/>
  <c r="L77" i="1"/>
  <c r="E77" i="1"/>
  <c r="L76" i="1"/>
  <c r="E76" i="1"/>
  <c r="F76" i="1" s="1"/>
  <c r="L75" i="1"/>
  <c r="E75" i="1"/>
  <c r="F75" i="1" s="1"/>
  <c r="L71" i="1"/>
  <c r="E71" i="1"/>
  <c r="F71" i="1" s="1"/>
  <c r="J71" i="1" s="1"/>
  <c r="M71" i="1" s="1"/>
  <c r="L70" i="1"/>
  <c r="E70" i="1"/>
  <c r="F70" i="1" s="1"/>
  <c r="L69" i="1"/>
  <c r="E69" i="1"/>
  <c r="U69" i="1" s="1"/>
  <c r="L68" i="1"/>
  <c r="E68" i="1"/>
  <c r="L67" i="1"/>
  <c r="E67" i="1"/>
  <c r="L66" i="1"/>
  <c r="E66" i="1"/>
  <c r="F66" i="1" s="1"/>
  <c r="L65" i="1"/>
  <c r="E65" i="1"/>
  <c r="F65" i="1" s="1"/>
  <c r="L64" i="1"/>
  <c r="E64" i="1"/>
  <c r="F64" i="1" s="1"/>
  <c r="L63" i="1"/>
  <c r="E63" i="1"/>
  <c r="F63" i="1" s="1"/>
  <c r="J63" i="1" s="1"/>
  <c r="M63" i="1" s="1"/>
  <c r="Q62" i="1"/>
  <c r="L62" i="1"/>
  <c r="E62" i="1"/>
  <c r="L59" i="1"/>
  <c r="K59" i="1"/>
  <c r="E59" i="1"/>
  <c r="L58" i="1"/>
  <c r="E58" i="1"/>
  <c r="L57" i="1"/>
  <c r="E57" i="1"/>
  <c r="L56" i="1"/>
  <c r="E56" i="1"/>
  <c r="F56" i="1" s="1"/>
  <c r="L55" i="1"/>
  <c r="E55" i="1"/>
  <c r="F55" i="1" s="1"/>
  <c r="L53" i="1"/>
  <c r="E53" i="1"/>
  <c r="F53" i="1" s="1"/>
  <c r="L52" i="1"/>
  <c r="E52" i="1"/>
  <c r="L51" i="1"/>
  <c r="E51" i="1"/>
  <c r="F51" i="1" s="1"/>
  <c r="L50" i="1"/>
  <c r="E50" i="1"/>
  <c r="L49" i="1"/>
  <c r="E49" i="1"/>
  <c r="E47" i="1"/>
  <c r="F47" i="1" s="1"/>
  <c r="E46" i="1"/>
  <c r="E45" i="1"/>
  <c r="E44" i="1"/>
  <c r="F44" i="1" s="1"/>
  <c r="L42" i="1"/>
  <c r="E42" i="1"/>
  <c r="F42" i="1" s="1"/>
  <c r="L41" i="1"/>
  <c r="E41" i="1"/>
  <c r="F41" i="1" s="1"/>
  <c r="L40" i="1"/>
  <c r="E40" i="1"/>
  <c r="F40" i="1" s="1"/>
  <c r="L39" i="1"/>
  <c r="E39" i="1"/>
  <c r="F39" i="1" s="1"/>
  <c r="L38" i="1"/>
  <c r="E38" i="1"/>
  <c r="F38" i="1" s="1"/>
  <c r="E36" i="1"/>
  <c r="F36" i="1" s="1"/>
  <c r="J36" i="1" s="1"/>
  <c r="L35" i="1"/>
  <c r="E35" i="1"/>
  <c r="F35" i="1" s="1"/>
  <c r="L34" i="1"/>
  <c r="E34" i="1"/>
  <c r="L33" i="1"/>
  <c r="E33" i="1"/>
  <c r="L32" i="1"/>
  <c r="E32" i="1"/>
  <c r="F32" i="1" s="1"/>
  <c r="L30" i="1"/>
  <c r="E30" i="1"/>
  <c r="F30" i="1" s="1"/>
  <c r="L29" i="1"/>
  <c r="E29" i="1"/>
  <c r="F29" i="1" s="1"/>
  <c r="L28" i="1"/>
  <c r="E28" i="1"/>
  <c r="F28" i="1" s="1"/>
  <c r="L27" i="1"/>
  <c r="E27" i="1"/>
  <c r="L26" i="1"/>
  <c r="E26" i="1"/>
  <c r="F26" i="1" s="1"/>
  <c r="J26" i="1" s="1"/>
  <c r="M26" i="1" s="1"/>
  <c r="L25" i="1"/>
  <c r="E25" i="1"/>
  <c r="F25" i="1" s="1"/>
  <c r="L24" i="1"/>
  <c r="E24" i="1"/>
  <c r="F24" i="1" s="1"/>
  <c r="L22" i="1"/>
  <c r="E22" i="1"/>
  <c r="E21" i="1"/>
  <c r="E20" i="1"/>
  <c r="E19" i="1"/>
  <c r="F19" i="1" s="1"/>
  <c r="E18" i="1"/>
  <c r="F18" i="1" s="1"/>
  <c r="Q17" i="1"/>
  <c r="E17" i="1"/>
  <c r="AE61" i="4" l="1"/>
  <c r="U40" i="4"/>
  <c r="U62" i="4"/>
  <c r="U17" i="4"/>
  <c r="U32" i="4"/>
  <c r="U55" i="4"/>
  <c r="Y32" i="4"/>
  <c r="M32" i="4"/>
  <c r="N32" i="4" s="1"/>
  <c r="Z32" i="4"/>
  <c r="P32" i="4" s="1"/>
  <c r="AC32" i="4" s="1"/>
  <c r="Y39" i="4"/>
  <c r="M39" i="4"/>
  <c r="AF39" i="4" s="1"/>
  <c r="Y53" i="4"/>
  <c r="M53" i="4"/>
  <c r="F21" i="4"/>
  <c r="J21" i="4" s="1"/>
  <c r="M21" i="4" s="1"/>
  <c r="AD21" i="4" s="1"/>
  <c r="F45" i="4"/>
  <c r="J45" i="4" s="1"/>
  <c r="J84" i="4"/>
  <c r="M84" i="4" s="1"/>
  <c r="AF84" i="4" s="1"/>
  <c r="F47" i="4"/>
  <c r="J47" i="4" s="1"/>
  <c r="M47" i="4" s="1"/>
  <c r="J35" i="4"/>
  <c r="F24" i="4"/>
  <c r="J24" i="4" s="1"/>
  <c r="U78" i="4"/>
  <c r="U84" i="4"/>
  <c r="F25" i="4"/>
  <c r="J25" i="4" s="1"/>
  <c r="F41" i="4"/>
  <c r="U35" i="4"/>
  <c r="J76" i="4"/>
  <c r="X76" i="4" s="1"/>
  <c r="P76" i="4" s="1"/>
  <c r="AC76" i="4" s="1"/>
  <c r="F18" i="4"/>
  <c r="J18" i="4" s="1"/>
  <c r="F50" i="4"/>
  <c r="F58" i="4"/>
  <c r="J58" i="4" s="1"/>
  <c r="U82" i="4"/>
  <c r="F19" i="4"/>
  <c r="J19" i="4" s="1"/>
  <c r="U28" i="4"/>
  <c r="U36" i="4"/>
  <c r="U76" i="4"/>
  <c r="F44" i="4"/>
  <c r="AE43" i="4"/>
  <c r="G43" i="4" s="1"/>
  <c r="Y36" i="1"/>
  <c r="M36" i="1"/>
  <c r="U35" i="1"/>
  <c r="U71" i="4"/>
  <c r="U67" i="4"/>
  <c r="J66" i="4"/>
  <c r="U63" i="4"/>
  <c r="U70" i="4"/>
  <c r="U66" i="4"/>
  <c r="J71" i="4"/>
  <c r="Y71" i="4" s="1"/>
  <c r="X36" i="4"/>
  <c r="AE31" i="4"/>
  <c r="G31" i="4" s="1"/>
  <c r="X32" i="4"/>
  <c r="Y28" i="4"/>
  <c r="Z28" i="4"/>
  <c r="P28" i="4" s="1"/>
  <c r="AC28" i="4" s="1"/>
  <c r="X28" i="4"/>
  <c r="X17" i="4"/>
  <c r="M17" i="4"/>
  <c r="N17" i="4" s="1"/>
  <c r="Z17" i="4"/>
  <c r="P17" i="4" s="1"/>
  <c r="Y17" i="4"/>
  <c r="U26" i="4"/>
  <c r="J26" i="4"/>
  <c r="M26" i="4" s="1"/>
  <c r="U51" i="4"/>
  <c r="J51" i="4"/>
  <c r="M51" i="4" s="1"/>
  <c r="O17" i="4"/>
  <c r="U29" i="4"/>
  <c r="J29" i="4"/>
  <c r="M29" i="4" s="1"/>
  <c r="AF37" i="4"/>
  <c r="AD37" i="4"/>
  <c r="AE37" i="4" s="1"/>
  <c r="G37" i="4" s="1"/>
  <c r="J40" i="4"/>
  <c r="M40" i="4" s="1"/>
  <c r="U42" i="4"/>
  <c r="X18" i="4"/>
  <c r="U20" i="4"/>
  <c r="U33" i="4"/>
  <c r="AD48" i="4"/>
  <c r="AE48" i="4" s="1"/>
  <c r="G48" i="4" s="1"/>
  <c r="AF48" i="4"/>
  <c r="U30" i="4"/>
  <c r="Y18" i="4"/>
  <c r="J20" i="4"/>
  <c r="M20" i="4" s="1"/>
  <c r="J30" i="4"/>
  <c r="M30" i="4" s="1"/>
  <c r="J33" i="4"/>
  <c r="M33" i="4" s="1"/>
  <c r="U34" i="4"/>
  <c r="J34" i="4"/>
  <c r="M34" i="4" s="1"/>
  <c r="U39" i="4"/>
  <c r="J46" i="4"/>
  <c r="M46" i="4" s="1"/>
  <c r="U46" i="4"/>
  <c r="AD23" i="4"/>
  <c r="AE23" i="4" s="1"/>
  <c r="G23" i="4" s="1"/>
  <c r="U38" i="4"/>
  <c r="J38" i="4"/>
  <c r="M38" i="4" s="1"/>
  <c r="U49" i="4"/>
  <c r="J49" i="4"/>
  <c r="M49" i="4" s="1"/>
  <c r="H17" i="4"/>
  <c r="U27" i="4"/>
  <c r="Y36" i="4"/>
  <c r="Z36" i="4"/>
  <c r="P36" i="4" s="1"/>
  <c r="AC36" i="4" s="1"/>
  <c r="U22" i="4"/>
  <c r="J22" i="4"/>
  <c r="M22" i="4" s="1"/>
  <c r="Y35" i="4"/>
  <c r="Z35" i="4"/>
  <c r="P35" i="4" s="1"/>
  <c r="AC35" i="4" s="1"/>
  <c r="Z39" i="4"/>
  <c r="P39" i="4" s="1"/>
  <c r="AC39" i="4" s="1"/>
  <c r="X39" i="4"/>
  <c r="J41" i="4"/>
  <c r="M41" i="4" s="1"/>
  <c r="X80" i="4"/>
  <c r="P80" i="4" s="1"/>
  <c r="AC80" i="4" s="1"/>
  <c r="M80" i="4"/>
  <c r="U64" i="4"/>
  <c r="J64" i="4"/>
  <c r="M64" i="4" s="1"/>
  <c r="U79" i="4"/>
  <c r="F79" i="4"/>
  <c r="AD54" i="4"/>
  <c r="AE54" i="4" s="1"/>
  <c r="G54" i="4" s="1"/>
  <c r="AF54" i="4"/>
  <c r="U57" i="4"/>
  <c r="X58" i="4"/>
  <c r="O62" i="4"/>
  <c r="Z63" i="4"/>
  <c r="P63" i="4" s="1"/>
  <c r="AC63" i="4" s="1"/>
  <c r="Y63" i="4"/>
  <c r="X63" i="4"/>
  <c r="U53" i="4"/>
  <c r="U56" i="4"/>
  <c r="U77" i="4"/>
  <c r="F77" i="4"/>
  <c r="J77" i="4" s="1"/>
  <c r="J82" i="4"/>
  <c r="U52" i="4"/>
  <c r="J57" i="4"/>
  <c r="M57" i="4" s="1"/>
  <c r="U59" i="4"/>
  <c r="J78" i="4"/>
  <c r="Z53" i="4"/>
  <c r="P53" i="4" s="1"/>
  <c r="AC53" i="4" s="1"/>
  <c r="X53" i="4"/>
  <c r="U75" i="4"/>
  <c r="F75" i="4"/>
  <c r="J75" i="4" s="1"/>
  <c r="U81" i="4"/>
  <c r="F81" i="4"/>
  <c r="J81" i="4" s="1"/>
  <c r="X84" i="4"/>
  <c r="P84" i="4" s="1"/>
  <c r="AC84" i="4" s="1"/>
  <c r="X56" i="4"/>
  <c r="Z56" i="4"/>
  <c r="P56" i="4" s="1"/>
  <c r="AC56" i="4" s="1"/>
  <c r="Y56" i="4"/>
  <c r="J69" i="4"/>
  <c r="M69" i="4" s="1"/>
  <c r="U69" i="4"/>
  <c r="J52" i="4"/>
  <c r="M52" i="4" s="1"/>
  <c r="AF53" i="4"/>
  <c r="J62" i="4"/>
  <c r="U68" i="4"/>
  <c r="J68" i="4"/>
  <c r="M68" i="4" s="1"/>
  <c r="J70" i="4"/>
  <c r="M70" i="4" s="1"/>
  <c r="U83" i="4"/>
  <c r="F83" i="4"/>
  <c r="J83" i="4" s="1"/>
  <c r="J42" i="4"/>
  <c r="M42" i="4" s="1"/>
  <c r="J55" i="4"/>
  <c r="M55" i="4" s="1"/>
  <c r="U65" i="4"/>
  <c r="J65" i="4"/>
  <c r="M65" i="4" s="1"/>
  <c r="J67" i="4"/>
  <c r="M67" i="4" s="1"/>
  <c r="U53" i="1"/>
  <c r="U83" i="1"/>
  <c r="J76" i="1"/>
  <c r="M76" i="1" s="1"/>
  <c r="J35" i="1"/>
  <c r="U22" i="1"/>
  <c r="U76" i="1"/>
  <c r="U84" i="1"/>
  <c r="G37" i="1"/>
  <c r="U78" i="1"/>
  <c r="U57" i="1"/>
  <c r="U32" i="1"/>
  <c r="G23" i="1"/>
  <c r="G31" i="1"/>
  <c r="G48" i="1"/>
  <c r="G43" i="1"/>
  <c r="G54" i="1"/>
  <c r="N71" i="1"/>
  <c r="U18" i="1"/>
  <c r="U19" i="1"/>
  <c r="U21" i="1"/>
  <c r="U20" i="1"/>
  <c r="J51" i="1"/>
  <c r="M51" i="1" s="1"/>
  <c r="F22" i="1"/>
  <c r="J22" i="1" s="1"/>
  <c r="M22" i="1" s="1"/>
  <c r="F69" i="1"/>
  <c r="J69" i="1" s="1"/>
  <c r="M69" i="1" s="1"/>
  <c r="F20" i="1"/>
  <c r="U30" i="1"/>
  <c r="U41" i="1"/>
  <c r="U64" i="1"/>
  <c r="U77" i="1"/>
  <c r="U28" i="1"/>
  <c r="U51" i="1"/>
  <c r="U52" i="1"/>
  <c r="J19" i="1"/>
  <c r="M19" i="1" s="1"/>
  <c r="J41" i="1"/>
  <c r="M41" i="1" s="1"/>
  <c r="F52" i="1"/>
  <c r="J52" i="1" s="1"/>
  <c r="M52" i="1" s="1"/>
  <c r="U82" i="1"/>
  <c r="U39" i="1"/>
  <c r="U63" i="1"/>
  <c r="U65" i="1"/>
  <c r="J18" i="1"/>
  <c r="M18" i="1" s="1"/>
  <c r="U62" i="1"/>
  <c r="U81" i="1"/>
  <c r="U56" i="1"/>
  <c r="F57" i="1"/>
  <c r="F21" i="1"/>
  <c r="F17" i="1"/>
  <c r="O17" i="1" s="1"/>
  <c r="U17" i="1"/>
  <c r="J65" i="1"/>
  <c r="M65" i="1" s="1"/>
  <c r="U71" i="1"/>
  <c r="U70" i="1"/>
  <c r="F84" i="1"/>
  <c r="J78" i="1"/>
  <c r="M78" i="1" s="1"/>
  <c r="J75" i="1"/>
  <c r="M75" i="1" s="1"/>
  <c r="U75" i="1"/>
  <c r="N63" i="1"/>
  <c r="U42" i="1"/>
  <c r="F62" i="1"/>
  <c r="J38" i="1"/>
  <c r="M38" i="1" s="1"/>
  <c r="U38" i="1"/>
  <c r="U36" i="1"/>
  <c r="J30" i="1"/>
  <c r="U26" i="1"/>
  <c r="U24" i="1"/>
  <c r="U25" i="1"/>
  <c r="Z26" i="1"/>
  <c r="P26" i="1" s="1"/>
  <c r="Y26" i="1"/>
  <c r="X26" i="1"/>
  <c r="Y19" i="1"/>
  <c r="J24" i="1"/>
  <c r="M24" i="1" s="1"/>
  <c r="J25" i="1"/>
  <c r="M25" i="1" s="1"/>
  <c r="J39" i="1"/>
  <c r="M39" i="1" s="1"/>
  <c r="F50" i="1"/>
  <c r="U50" i="1"/>
  <c r="J56" i="1"/>
  <c r="M56" i="1" s="1"/>
  <c r="J28" i="1"/>
  <c r="M28" i="1" s="1"/>
  <c r="U33" i="1"/>
  <c r="F34" i="1"/>
  <c r="U34" i="1"/>
  <c r="J34" i="1"/>
  <c r="M34" i="1" s="1"/>
  <c r="Z41" i="1"/>
  <c r="P41" i="1" s="1"/>
  <c r="U67" i="1"/>
  <c r="Z30" i="1"/>
  <c r="P30" i="1" s="1"/>
  <c r="J32" i="1"/>
  <c r="M32" i="1" s="1"/>
  <c r="F33" i="1"/>
  <c r="U47" i="1"/>
  <c r="J47" i="1"/>
  <c r="M47" i="1" s="1"/>
  <c r="F59" i="1"/>
  <c r="U59" i="1"/>
  <c r="F67" i="1"/>
  <c r="U27" i="1"/>
  <c r="F27" i="1"/>
  <c r="Z36" i="1"/>
  <c r="P36" i="1" s="1"/>
  <c r="N36" i="1"/>
  <c r="U40" i="1"/>
  <c r="Z51" i="1"/>
  <c r="P51" i="1" s="1"/>
  <c r="U55" i="1"/>
  <c r="U66" i="1"/>
  <c r="Z35" i="1"/>
  <c r="P35" i="1" s="1"/>
  <c r="U29" i="1"/>
  <c r="U46" i="1"/>
  <c r="U58" i="1"/>
  <c r="F79" i="1"/>
  <c r="U79" i="1"/>
  <c r="F46" i="1"/>
  <c r="F58" i="1"/>
  <c r="J64" i="1"/>
  <c r="M64" i="1" s="1"/>
  <c r="Z65" i="1"/>
  <c r="P65" i="1" s="1"/>
  <c r="U45" i="1"/>
  <c r="X63" i="1"/>
  <c r="Z63" i="1"/>
  <c r="P63" i="1" s="1"/>
  <c r="Y63" i="1"/>
  <c r="J40" i="1"/>
  <c r="M40" i="1" s="1"/>
  <c r="F45" i="1"/>
  <c r="J55" i="1"/>
  <c r="M55" i="1" s="1"/>
  <c r="F68" i="1"/>
  <c r="U68" i="1"/>
  <c r="J29" i="1"/>
  <c r="M29" i="1" s="1"/>
  <c r="J53" i="1"/>
  <c r="M53" i="1" s="1"/>
  <c r="J70" i="1"/>
  <c r="M70" i="1" s="1"/>
  <c r="U44" i="1"/>
  <c r="J44" i="1"/>
  <c r="M44" i="1" s="1"/>
  <c r="U49" i="1"/>
  <c r="X36" i="1"/>
  <c r="F49" i="1"/>
  <c r="X71" i="1"/>
  <c r="Z71" i="1"/>
  <c r="P71" i="1" s="1"/>
  <c r="Y71" i="1"/>
  <c r="F77" i="1"/>
  <c r="F83" i="1"/>
  <c r="J83" i="1" s="1"/>
  <c r="M83" i="1" s="1"/>
  <c r="F82" i="1"/>
  <c r="J82" i="1" s="1"/>
  <c r="M82" i="1" s="1"/>
  <c r="J42" i="1"/>
  <c r="M42" i="1" s="1"/>
  <c r="J57" i="1"/>
  <c r="M57" i="1" s="1"/>
  <c r="J66" i="1"/>
  <c r="M66" i="1" s="1"/>
  <c r="J81" i="1"/>
  <c r="M81" i="1" s="1"/>
  <c r="E55" i="2"/>
  <c r="F55" i="2" s="1"/>
  <c r="L55" i="2"/>
  <c r="Q55" i="2"/>
  <c r="N21" i="4" l="1"/>
  <c r="M19" i="4"/>
  <c r="AF19" i="4" s="1"/>
  <c r="X19" i="4"/>
  <c r="Z19" i="4"/>
  <c r="P19" i="4" s="1"/>
  <c r="AC19" i="4" s="1"/>
  <c r="Y19" i="4"/>
  <c r="AD32" i="4"/>
  <c r="AE32" i="4" s="1"/>
  <c r="G32" i="4" s="1"/>
  <c r="M45" i="4"/>
  <c r="N45" i="4" s="1"/>
  <c r="X45" i="4"/>
  <c r="Z45" i="4"/>
  <c r="P45" i="4" s="1"/>
  <c r="AC45" i="4" s="1"/>
  <c r="Y45" i="4"/>
  <c r="M25" i="4"/>
  <c r="AF25" i="4" s="1"/>
  <c r="X25" i="4"/>
  <c r="Z25" i="4"/>
  <c r="P25" i="4" s="1"/>
  <c r="AC25" i="4" s="1"/>
  <c r="Y25" i="4"/>
  <c r="M24" i="4"/>
  <c r="AF24" i="4" s="1"/>
  <c r="Y24" i="4"/>
  <c r="Z24" i="4"/>
  <c r="P24" i="4" s="1"/>
  <c r="AC24" i="4" s="1"/>
  <c r="X24" i="4"/>
  <c r="Y58" i="4"/>
  <c r="M58" i="4"/>
  <c r="M76" i="4"/>
  <c r="AF76" i="4" s="1"/>
  <c r="T17" i="4"/>
  <c r="V17" i="4" s="1"/>
  <c r="W17" i="4" s="1"/>
  <c r="Z18" i="4"/>
  <c r="P18" i="4" s="1"/>
  <c r="AC18" i="4" s="1"/>
  <c r="M18" i="4"/>
  <c r="AD18" i="4" s="1"/>
  <c r="X35" i="4"/>
  <c r="M35" i="4"/>
  <c r="AF35" i="4" s="1"/>
  <c r="Z66" i="4"/>
  <c r="P66" i="4" s="1"/>
  <c r="AC66" i="4" s="1"/>
  <c r="M66" i="4"/>
  <c r="Z58" i="4"/>
  <c r="P58" i="4" s="1"/>
  <c r="AC58" i="4" s="1"/>
  <c r="AF21" i="4"/>
  <c r="Z21" i="4"/>
  <c r="P21" i="4" s="1"/>
  <c r="AC21" i="4" s="1"/>
  <c r="AE21" i="4" s="1"/>
  <c r="G21" i="4" s="1"/>
  <c r="H21" i="4" s="1"/>
  <c r="X21" i="4"/>
  <c r="AF32" i="4"/>
  <c r="Z71" i="4"/>
  <c r="P71" i="4" s="1"/>
  <c r="AC71" i="4" s="1"/>
  <c r="M71" i="4"/>
  <c r="N71" i="4" s="1"/>
  <c r="Y21" i="4"/>
  <c r="X30" i="1"/>
  <c r="M30" i="1"/>
  <c r="X35" i="1"/>
  <c r="M35" i="1"/>
  <c r="H71" i="1"/>
  <c r="X66" i="4"/>
  <c r="Y66" i="4"/>
  <c r="X71" i="4"/>
  <c r="AF66" i="4"/>
  <c r="AD36" i="4"/>
  <c r="AE36" i="4" s="1"/>
  <c r="G36" i="4" s="1"/>
  <c r="N36" i="4"/>
  <c r="AF36" i="4"/>
  <c r="Z69" i="4"/>
  <c r="P69" i="4" s="1"/>
  <c r="AC69" i="4" s="1"/>
  <c r="X69" i="4"/>
  <c r="AF69" i="4"/>
  <c r="Y69" i="4"/>
  <c r="Y46" i="4"/>
  <c r="X46" i="4"/>
  <c r="AF46" i="4"/>
  <c r="Z46" i="4"/>
  <c r="P46" i="4" s="1"/>
  <c r="Z33" i="4"/>
  <c r="P33" i="4" s="1"/>
  <c r="AC33" i="4" s="1"/>
  <c r="Y33" i="4"/>
  <c r="X33" i="4"/>
  <c r="AF33" i="4"/>
  <c r="X75" i="4"/>
  <c r="P75" i="4" s="1"/>
  <c r="AC75" i="4" s="1"/>
  <c r="M75" i="4"/>
  <c r="AF75" i="4" s="1"/>
  <c r="AF30" i="4"/>
  <c r="Y30" i="4"/>
  <c r="X30" i="4"/>
  <c r="Z30" i="4"/>
  <c r="P30" i="4" s="1"/>
  <c r="AC30" i="4" s="1"/>
  <c r="X81" i="4"/>
  <c r="P81" i="4" s="1"/>
  <c r="AC81" i="4" s="1"/>
  <c r="M81" i="4"/>
  <c r="AF81" i="4"/>
  <c r="AD58" i="4"/>
  <c r="AE58" i="4" s="1"/>
  <c r="N58" i="4"/>
  <c r="Z22" i="4"/>
  <c r="P22" i="4" s="1"/>
  <c r="AC22" i="4" s="1"/>
  <c r="Y22" i="4"/>
  <c r="X22" i="4"/>
  <c r="AF22" i="4"/>
  <c r="N18" i="4"/>
  <c r="AD28" i="4"/>
  <c r="AE28" i="4" s="1"/>
  <c r="G28" i="4" s="1"/>
  <c r="N28" i="4"/>
  <c r="Z67" i="4"/>
  <c r="P67" i="4" s="1"/>
  <c r="AC67" i="4" s="1"/>
  <c r="Y67" i="4"/>
  <c r="X67" i="4"/>
  <c r="AF67" i="4"/>
  <c r="X78" i="4"/>
  <c r="P78" i="4" s="1"/>
  <c r="AC78" i="4" s="1"/>
  <c r="M78" i="4"/>
  <c r="AF78" i="4" s="1"/>
  <c r="Z57" i="4"/>
  <c r="P57" i="4" s="1"/>
  <c r="AC57" i="4" s="1"/>
  <c r="AF57" i="4"/>
  <c r="Y57" i="4"/>
  <c r="X57" i="4"/>
  <c r="Y40" i="4"/>
  <c r="Z40" i="4"/>
  <c r="P40" i="4" s="1"/>
  <c r="AC40" i="4" s="1"/>
  <c r="AF40" i="4"/>
  <c r="X40" i="4"/>
  <c r="Y29" i="4"/>
  <c r="X29" i="4"/>
  <c r="AF29" i="4"/>
  <c r="Z29" i="4"/>
  <c r="P29" i="4" s="1"/>
  <c r="AC29" i="4" s="1"/>
  <c r="J27" i="4"/>
  <c r="M27" i="4" s="1"/>
  <c r="N56" i="4"/>
  <c r="AD56" i="4"/>
  <c r="AE56" i="4" s="1"/>
  <c r="N19" i="4"/>
  <c r="AD19" i="4"/>
  <c r="Z55" i="4"/>
  <c r="P55" i="4" s="1"/>
  <c r="AC55" i="4" s="1"/>
  <c r="X55" i="4"/>
  <c r="Y55" i="4"/>
  <c r="AF55" i="4"/>
  <c r="Z62" i="4"/>
  <c r="P62" i="4" s="1"/>
  <c r="AC62" i="4" s="1"/>
  <c r="X62" i="4"/>
  <c r="Y62" i="4"/>
  <c r="M62" i="4"/>
  <c r="AD80" i="4"/>
  <c r="AE80" i="4" s="1"/>
  <c r="G80" i="4" s="1"/>
  <c r="N80" i="4"/>
  <c r="AC46" i="4"/>
  <c r="N66" i="4"/>
  <c r="AF28" i="4"/>
  <c r="X64" i="4"/>
  <c r="Z64" i="4"/>
  <c r="P64" i="4" s="1"/>
  <c r="AC64" i="4" s="1"/>
  <c r="Y64" i="4"/>
  <c r="AF64" i="4"/>
  <c r="AD53" i="4"/>
  <c r="AE53" i="4" s="1"/>
  <c r="N53" i="4"/>
  <c r="X82" i="4"/>
  <c r="P82" i="4" s="1"/>
  <c r="AC82" i="4" s="1"/>
  <c r="M82" i="4"/>
  <c r="AF82" i="4" s="1"/>
  <c r="N35" i="4"/>
  <c r="X38" i="4"/>
  <c r="Z38" i="4"/>
  <c r="P38" i="4" s="1"/>
  <c r="AC38" i="4" s="1"/>
  <c r="Y38" i="4"/>
  <c r="Y34" i="4"/>
  <c r="X34" i="4"/>
  <c r="AF34" i="4"/>
  <c r="Z34" i="4"/>
  <c r="P34" i="4" s="1"/>
  <c r="AC34" i="4" s="1"/>
  <c r="AF18" i="4"/>
  <c r="X68" i="4"/>
  <c r="Z68" i="4"/>
  <c r="P68" i="4" s="1"/>
  <c r="AC68" i="4" s="1"/>
  <c r="Y68" i="4"/>
  <c r="AF68" i="4"/>
  <c r="AD84" i="4"/>
  <c r="AE84" i="4" s="1"/>
  <c r="G84" i="4" s="1"/>
  <c r="N84" i="4"/>
  <c r="J50" i="4"/>
  <c r="M50" i="4" s="1"/>
  <c r="X52" i="4"/>
  <c r="Z52" i="4"/>
  <c r="P52" i="4" s="1"/>
  <c r="AC52" i="4" s="1"/>
  <c r="Y52" i="4"/>
  <c r="AD63" i="4"/>
  <c r="AE63" i="4" s="1"/>
  <c r="N63" i="4"/>
  <c r="AF63" i="4"/>
  <c r="Z47" i="4"/>
  <c r="P47" i="4" s="1"/>
  <c r="AC47" i="4" s="1"/>
  <c r="Y47" i="4"/>
  <c r="AF47" i="4"/>
  <c r="X47" i="4"/>
  <c r="AF80" i="4"/>
  <c r="X20" i="4"/>
  <c r="Z20" i="4"/>
  <c r="P20" i="4" s="1"/>
  <c r="AC20" i="4" s="1"/>
  <c r="Y20" i="4"/>
  <c r="AF20" i="4"/>
  <c r="Z65" i="4"/>
  <c r="P65" i="4" s="1"/>
  <c r="AC65" i="4" s="1"/>
  <c r="X65" i="4"/>
  <c r="AF65" i="4"/>
  <c r="Y65" i="4"/>
  <c r="Z70" i="4"/>
  <c r="P70" i="4" s="1"/>
  <c r="AC70" i="4" s="1"/>
  <c r="Y70" i="4"/>
  <c r="X70" i="4"/>
  <c r="AF70" i="4"/>
  <c r="N39" i="4"/>
  <c r="AD39" i="4"/>
  <c r="AE39" i="4" s="1"/>
  <c r="G39" i="4" s="1"/>
  <c r="Y42" i="4"/>
  <c r="X42" i="4"/>
  <c r="Z42" i="4"/>
  <c r="P42" i="4" s="1"/>
  <c r="AC42" i="4" s="1"/>
  <c r="N76" i="4"/>
  <c r="J59" i="4"/>
  <c r="M59" i="4" s="1"/>
  <c r="X77" i="4"/>
  <c r="P77" i="4" s="1"/>
  <c r="AC77" i="4" s="1"/>
  <c r="M77" i="4"/>
  <c r="J44" i="4"/>
  <c r="M44" i="4" s="1"/>
  <c r="AF56" i="4"/>
  <c r="X83" i="4"/>
  <c r="P83" i="4" s="1"/>
  <c r="AC83" i="4" s="1"/>
  <c r="M83" i="4"/>
  <c r="AF83" i="4" s="1"/>
  <c r="Z26" i="4"/>
  <c r="P26" i="4" s="1"/>
  <c r="AC26" i="4" s="1"/>
  <c r="Y26" i="4"/>
  <c r="X26" i="4"/>
  <c r="AF26" i="4"/>
  <c r="AF58" i="4"/>
  <c r="J79" i="4"/>
  <c r="Y41" i="4"/>
  <c r="X41" i="4"/>
  <c r="Z41" i="4"/>
  <c r="P41" i="4" s="1"/>
  <c r="AC41" i="4" s="1"/>
  <c r="Z49" i="4"/>
  <c r="P49" i="4" s="1"/>
  <c r="AC49" i="4" s="1"/>
  <c r="Y49" i="4"/>
  <c r="AF49" i="4"/>
  <c r="X49" i="4"/>
  <c r="Z51" i="4"/>
  <c r="P51" i="4" s="1"/>
  <c r="AC51" i="4" s="1"/>
  <c r="X51" i="4"/>
  <c r="AF51" i="4"/>
  <c r="Y51" i="4"/>
  <c r="G26" i="1"/>
  <c r="H26" i="1" s="1"/>
  <c r="Z52" i="1"/>
  <c r="P52" i="1" s="1"/>
  <c r="H63" i="1"/>
  <c r="O63" i="1"/>
  <c r="T63" i="1" s="1"/>
  <c r="V63" i="1" s="1"/>
  <c r="W63" i="1" s="1"/>
  <c r="J67" i="1"/>
  <c r="M67" i="1" s="1"/>
  <c r="J45" i="1"/>
  <c r="M45" i="1" s="1"/>
  <c r="J49" i="1"/>
  <c r="M49" i="1" s="1"/>
  <c r="J59" i="1"/>
  <c r="N26" i="1"/>
  <c r="J79" i="1"/>
  <c r="M79" i="1" s="1"/>
  <c r="J50" i="1"/>
  <c r="M50" i="1" s="1"/>
  <c r="Y41" i="1"/>
  <c r="G41" i="1"/>
  <c r="G36" i="1"/>
  <c r="J77" i="1"/>
  <c r="M77" i="1" s="1"/>
  <c r="N18" i="1"/>
  <c r="X51" i="1"/>
  <c r="X76" i="1"/>
  <c r="P76" i="1" s="1"/>
  <c r="J68" i="1"/>
  <c r="Y30" i="1"/>
  <c r="J62" i="1"/>
  <c r="X62" i="1" s="1"/>
  <c r="Y35" i="1"/>
  <c r="Y65" i="1"/>
  <c r="Z18" i="1"/>
  <c r="P18" i="1" s="1"/>
  <c r="X18" i="1"/>
  <c r="N75" i="1"/>
  <c r="Z19" i="1"/>
  <c r="P19" i="1" s="1"/>
  <c r="N41" i="1"/>
  <c r="Y18" i="1"/>
  <c r="X19" i="1"/>
  <c r="J20" i="1"/>
  <c r="M20" i="1" s="1"/>
  <c r="J84" i="1"/>
  <c r="M84" i="1" s="1"/>
  <c r="X41" i="1"/>
  <c r="Y52" i="1"/>
  <c r="X52" i="1"/>
  <c r="Y51" i="1"/>
  <c r="J21" i="1"/>
  <c r="M21" i="1" s="1"/>
  <c r="H17" i="1"/>
  <c r="J17" i="1"/>
  <c r="Z69" i="1"/>
  <c r="P69" i="1" s="1"/>
  <c r="Y69" i="1"/>
  <c r="X69" i="1"/>
  <c r="X65" i="1"/>
  <c r="X78" i="1"/>
  <c r="P78" i="1" s="1"/>
  <c r="N78" i="1"/>
  <c r="X75" i="1"/>
  <c r="P75" i="1" s="1"/>
  <c r="H75" i="1" s="1"/>
  <c r="M62" i="1"/>
  <c r="O62" i="1"/>
  <c r="H62" i="1"/>
  <c r="Y38" i="1"/>
  <c r="X38" i="1"/>
  <c r="Z38" i="1"/>
  <c r="P38" i="1" s="1"/>
  <c r="Z50" i="1"/>
  <c r="P50" i="1" s="1"/>
  <c r="Y50" i="1"/>
  <c r="Z45" i="1"/>
  <c r="P45" i="1" s="1"/>
  <c r="Y45" i="1"/>
  <c r="X45" i="1"/>
  <c r="Z67" i="1"/>
  <c r="P67" i="1" s="1"/>
  <c r="Y49" i="1"/>
  <c r="X49" i="1"/>
  <c r="Y68" i="1"/>
  <c r="X79" i="1"/>
  <c r="P79" i="1" s="1"/>
  <c r="Y29" i="1"/>
  <c r="X29" i="1"/>
  <c r="Z29" i="1"/>
  <c r="P29" i="1" s="1"/>
  <c r="N40" i="1"/>
  <c r="Y40" i="1"/>
  <c r="X40" i="1"/>
  <c r="Z40" i="1"/>
  <c r="P40" i="1" s="1"/>
  <c r="N64" i="1"/>
  <c r="Z64" i="1"/>
  <c r="P64" i="1" s="1"/>
  <c r="Y64" i="1"/>
  <c r="X64" i="1"/>
  <c r="X28" i="1"/>
  <c r="Z28" i="1"/>
  <c r="P28" i="1" s="1"/>
  <c r="Y28" i="1"/>
  <c r="J58" i="1"/>
  <c r="M58" i="1" s="1"/>
  <c r="Z47" i="1"/>
  <c r="P47" i="1" s="1"/>
  <c r="Y47" i="1"/>
  <c r="N47" i="1"/>
  <c r="X47" i="1"/>
  <c r="X34" i="1"/>
  <c r="N34" i="1"/>
  <c r="Y34" i="1"/>
  <c r="Z34" i="1"/>
  <c r="P34" i="1" s="1"/>
  <c r="X39" i="1"/>
  <c r="Z39" i="1"/>
  <c r="P39" i="1" s="1"/>
  <c r="Y39" i="1"/>
  <c r="Z66" i="1"/>
  <c r="P66" i="1" s="1"/>
  <c r="Y66" i="1"/>
  <c r="X66" i="1"/>
  <c r="N66" i="1"/>
  <c r="J27" i="1"/>
  <c r="M27" i="1" s="1"/>
  <c r="Z24" i="1"/>
  <c r="P24" i="1" s="1"/>
  <c r="Y24" i="1"/>
  <c r="X24" i="1"/>
  <c r="N55" i="1"/>
  <c r="Y55" i="1"/>
  <c r="X55" i="1"/>
  <c r="Z55" i="1"/>
  <c r="P55" i="1" s="1"/>
  <c r="X81" i="1"/>
  <c r="P81" i="1" s="1"/>
  <c r="N81" i="1"/>
  <c r="Y70" i="1"/>
  <c r="Z70" i="1"/>
  <c r="P70" i="1" s="1"/>
  <c r="X70" i="1"/>
  <c r="N70" i="1"/>
  <c r="Z57" i="1"/>
  <c r="P57" i="1" s="1"/>
  <c r="Y57" i="1"/>
  <c r="X57" i="1"/>
  <c r="N57" i="1"/>
  <c r="X22" i="1"/>
  <c r="N22" i="1"/>
  <c r="Z22" i="1"/>
  <c r="P22" i="1" s="1"/>
  <c r="Y22" i="1"/>
  <c r="J46" i="1"/>
  <c r="M46" i="1" s="1"/>
  <c r="Z56" i="1"/>
  <c r="P56" i="1" s="1"/>
  <c r="Y56" i="1"/>
  <c r="X56" i="1"/>
  <c r="N56" i="1"/>
  <c r="X77" i="1"/>
  <c r="P77" i="1" s="1"/>
  <c r="Z44" i="1"/>
  <c r="P44" i="1" s="1"/>
  <c r="Y44" i="1"/>
  <c r="X44" i="1"/>
  <c r="J33" i="1"/>
  <c r="M33" i="1" s="1"/>
  <c r="X82" i="1"/>
  <c r="P82" i="1" s="1"/>
  <c r="N82" i="1"/>
  <c r="N83" i="1"/>
  <c r="X83" i="1"/>
  <c r="P83" i="1" s="1"/>
  <c r="Z42" i="1"/>
  <c r="P42" i="1" s="1"/>
  <c r="Y42" i="1"/>
  <c r="N42" i="1"/>
  <c r="X42" i="1"/>
  <c r="X53" i="1"/>
  <c r="Z53" i="1"/>
  <c r="P53" i="1" s="1"/>
  <c r="Y53" i="1"/>
  <c r="N53" i="1"/>
  <c r="Z59" i="1"/>
  <c r="P59" i="1" s="1"/>
  <c r="Z32" i="1"/>
  <c r="P32" i="1" s="1"/>
  <c r="Y32" i="1"/>
  <c r="N32" i="1"/>
  <c r="X32" i="1"/>
  <c r="Z25" i="1"/>
  <c r="P25" i="1" s="1"/>
  <c r="Y25" i="1"/>
  <c r="X25" i="1"/>
  <c r="O55" i="2"/>
  <c r="H55" i="2"/>
  <c r="U55" i="2"/>
  <c r="J55" i="2"/>
  <c r="AD24" i="4" l="1"/>
  <c r="AE24" i="4" s="1"/>
  <c r="G24" i="4" s="1"/>
  <c r="AF45" i="4"/>
  <c r="AE18" i="4"/>
  <c r="H18" i="4" s="1"/>
  <c r="H32" i="4"/>
  <c r="O32" i="4"/>
  <c r="T32" i="4" s="1"/>
  <c r="V32" i="4" s="1"/>
  <c r="W32" i="4" s="1"/>
  <c r="AD45" i="4"/>
  <c r="AE45" i="4" s="1"/>
  <c r="H45" i="4" s="1"/>
  <c r="AD76" i="4"/>
  <c r="AE76" i="4" s="1"/>
  <c r="G76" i="4" s="1"/>
  <c r="O76" i="4" s="1"/>
  <c r="T76" i="4" s="1"/>
  <c r="V76" i="4" s="1"/>
  <c r="W76" i="4" s="1"/>
  <c r="AE19" i="4"/>
  <c r="O19" i="4" s="1"/>
  <c r="T19" i="4" s="1"/>
  <c r="V19" i="4" s="1"/>
  <c r="W19" i="4" s="1"/>
  <c r="AD35" i="4"/>
  <c r="AE35" i="4" s="1"/>
  <c r="H35" i="4" s="1"/>
  <c r="N24" i="4"/>
  <c r="O21" i="4"/>
  <c r="T21" i="4" s="1"/>
  <c r="V21" i="4" s="1"/>
  <c r="W21" i="4" s="1"/>
  <c r="AD25" i="4"/>
  <c r="AE25" i="4" s="1"/>
  <c r="G25" i="4" s="1"/>
  <c r="N25" i="4"/>
  <c r="X59" i="1"/>
  <c r="M59" i="1"/>
  <c r="X68" i="1"/>
  <c r="M68" i="1"/>
  <c r="O71" i="1"/>
  <c r="T71" i="1" s="1"/>
  <c r="V71" i="1" s="1"/>
  <c r="W71" i="1" s="1"/>
  <c r="AF71" i="4"/>
  <c r="AD71" i="4"/>
  <c r="AE71" i="4" s="1"/>
  <c r="O71" i="4" s="1"/>
  <c r="T71" i="4" s="1"/>
  <c r="V71" i="4" s="1"/>
  <c r="W71" i="4" s="1"/>
  <c r="AD66" i="4"/>
  <c r="AE66" i="4" s="1"/>
  <c r="G66" i="4" s="1"/>
  <c r="O66" i="4" s="1"/>
  <c r="T66" i="4" s="1"/>
  <c r="V66" i="4" s="1"/>
  <c r="W66" i="4" s="1"/>
  <c r="Z68" i="1"/>
  <c r="P68" i="1" s="1"/>
  <c r="H36" i="4"/>
  <c r="O36" i="4"/>
  <c r="T36" i="4" s="1"/>
  <c r="V36" i="4" s="1"/>
  <c r="W36" i="4" s="1"/>
  <c r="H56" i="4"/>
  <c r="O56" i="4"/>
  <c r="T56" i="4" s="1"/>
  <c r="V56" i="4" s="1"/>
  <c r="W56" i="4" s="1"/>
  <c r="O39" i="4"/>
  <c r="T39" i="4" s="1"/>
  <c r="V39" i="4" s="1"/>
  <c r="W39" i="4" s="1"/>
  <c r="H39" i="4"/>
  <c r="O35" i="4"/>
  <c r="T35" i="4" s="1"/>
  <c r="V35" i="4" s="1"/>
  <c r="W35" i="4" s="1"/>
  <c r="H28" i="4"/>
  <c r="O28" i="4"/>
  <c r="T28" i="4" s="1"/>
  <c r="V28" i="4" s="1"/>
  <c r="W28" i="4" s="1"/>
  <c r="AD41" i="4"/>
  <c r="AE41" i="4" s="1"/>
  <c r="G41" i="4" s="1"/>
  <c r="N41" i="4"/>
  <c r="X79" i="4"/>
  <c r="P79" i="4" s="1"/>
  <c r="AC79" i="4" s="1"/>
  <c r="M79" i="4"/>
  <c r="AF79" i="4" s="1"/>
  <c r="T62" i="4"/>
  <c r="H63" i="4"/>
  <c r="O63" i="4"/>
  <c r="T63" i="4" s="1"/>
  <c r="V63" i="4" s="1"/>
  <c r="W63" i="4" s="1"/>
  <c r="N65" i="4"/>
  <c r="AD65" i="4"/>
  <c r="AE65" i="4" s="1"/>
  <c r="G65" i="4" s="1"/>
  <c r="O58" i="4"/>
  <c r="T58" i="4" s="1"/>
  <c r="V58" i="4" s="1"/>
  <c r="W58" i="4" s="1"/>
  <c r="H58" i="4"/>
  <c r="O84" i="4"/>
  <c r="T84" i="4" s="1"/>
  <c r="V84" i="4" s="1"/>
  <c r="W84" i="4" s="1"/>
  <c r="H84" i="4"/>
  <c r="N83" i="4"/>
  <c r="AD83" i="4"/>
  <c r="AE83" i="4" s="1"/>
  <c r="G83" i="4" s="1"/>
  <c r="N77" i="4"/>
  <c r="AD77" i="4"/>
  <c r="AE77" i="4" s="1"/>
  <c r="G77" i="4" s="1"/>
  <c r="H80" i="4"/>
  <c r="O80" i="4"/>
  <c r="T80" i="4" s="1"/>
  <c r="V80" i="4" s="1"/>
  <c r="W80" i="4" s="1"/>
  <c r="N52" i="4"/>
  <c r="AD52" i="4"/>
  <c r="AE52" i="4" s="1"/>
  <c r="AD40" i="4"/>
  <c r="AE40" i="4" s="1"/>
  <c r="G40" i="4" s="1"/>
  <c r="N40" i="4"/>
  <c r="AD67" i="4"/>
  <c r="AE67" i="4" s="1"/>
  <c r="N67" i="4"/>
  <c r="AD33" i="4"/>
  <c r="AE33" i="4" s="1"/>
  <c r="G33" i="4" s="1"/>
  <c r="N33" i="4"/>
  <c r="AD70" i="4"/>
  <c r="AE70" i="4" s="1"/>
  <c r="N70" i="4"/>
  <c r="AF52" i="4"/>
  <c r="AD34" i="4"/>
  <c r="AE34" i="4" s="1"/>
  <c r="G34" i="4" s="1"/>
  <c r="N34" i="4"/>
  <c r="N22" i="4"/>
  <c r="AD22" i="4"/>
  <c r="AE22" i="4" s="1"/>
  <c r="N81" i="4"/>
  <c r="AD81" i="4"/>
  <c r="AE81" i="4" s="1"/>
  <c r="G81" i="4" s="1"/>
  <c r="AF77" i="4"/>
  <c r="AF44" i="4"/>
  <c r="Z44" i="4"/>
  <c r="P44" i="4" s="1"/>
  <c r="AC44" i="4" s="1"/>
  <c r="Y44" i="4"/>
  <c r="X44" i="4"/>
  <c r="AD82" i="4"/>
  <c r="AE82" i="4" s="1"/>
  <c r="G82" i="4" s="1"/>
  <c r="N82" i="4"/>
  <c r="AD57" i="4"/>
  <c r="AE57" i="4" s="1"/>
  <c r="G57" i="4" s="1"/>
  <c r="N57" i="4"/>
  <c r="N30" i="4"/>
  <c r="AD30" i="4"/>
  <c r="AE30" i="4" s="1"/>
  <c r="G30" i="4" s="1"/>
  <c r="AD26" i="4"/>
  <c r="AE26" i="4" s="1"/>
  <c r="G26" i="4" s="1"/>
  <c r="N26" i="4"/>
  <c r="Y59" i="4"/>
  <c r="AF59" i="4"/>
  <c r="Z59" i="4"/>
  <c r="P59" i="4" s="1"/>
  <c r="AC59" i="4" s="1"/>
  <c r="X59" i="4"/>
  <c r="N42" i="4"/>
  <c r="AD42" i="4"/>
  <c r="AE42" i="4" s="1"/>
  <c r="G42" i="4" s="1"/>
  <c r="O18" i="4"/>
  <c r="T18" i="4" s="1"/>
  <c r="V18" i="4" s="1"/>
  <c r="W18" i="4" s="1"/>
  <c r="AD29" i="4"/>
  <c r="AE29" i="4" s="1"/>
  <c r="N29" i="4"/>
  <c r="N75" i="4"/>
  <c r="AD75" i="4"/>
  <c r="AE75" i="4" s="1"/>
  <c r="G75" i="4" s="1"/>
  <c r="N69" i="4"/>
  <c r="AD69" i="4"/>
  <c r="AE69" i="4" s="1"/>
  <c r="G69" i="4" s="1"/>
  <c r="N51" i="4"/>
  <c r="AD51" i="4"/>
  <c r="AE51" i="4" s="1"/>
  <c r="AF41" i="4"/>
  <c r="AF42" i="4"/>
  <c r="N20" i="4"/>
  <c r="AD20" i="4"/>
  <c r="AE20" i="4" s="1"/>
  <c r="N68" i="4"/>
  <c r="AD68" i="4"/>
  <c r="AE68" i="4" s="1"/>
  <c r="H24" i="4"/>
  <c r="O24" i="4"/>
  <c r="T24" i="4" s="1"/>
  <c r="V24" i="4" s="1"/>
  <c r="W24" i="4" s="1"/>
  <c r="N38" i="4"/>
  <c r="AD38" i="4"/>
  <c r="AE38" i="4" s="1"/>
  <c r="G38" i="4" s="1"/>
  <c r="N64" i="4"/>
  <c r="AD64" i="4"/>
  <c r="AE64" i="4" s="1"/>
  <c r="AD62" i="4"/>
  <c r="AE62" i="4" s="1"/>
  <c r="N62" i="4"/>
  <c r="N55" i="4"/>
  <c r="AD55" i="4"/>
  <c r="AE55" i="4" s="1"/>
  <c r="G55" i="4" s="1"/>
  <c r="AD49" i="4"/>
  <c r="AE49" i="4" s="1"/>
  <c r="G49" i="4" s="1"/>
  <c r="N49" i="4"/>
  <c r="X50" i="4"/>
  <c r="AF50" i="4"/>
  <c r="Z50" i="4"/>
  <c r="P50" i="4" s="1"/>
  <c r="AC50" i="4" s="1"/>
  <c r="Y50" i="4"/>
  <c r="O53" i="4"/>
  <c r="T53" i="4" s="1"/>
  <c r="V53" i="4" s="1"/>
  <c r="W53" i="4" s="1"/>
  <c r="H53" i="4"/>
  <c r="AF27" i="4"/>
  <c r="Y27" i="4"/>
  <c r="Z27" i="4"/>
  <c r="P27" i="4" s="1"/>
  <c r="AC27" i="4" s="1"/>
  <c r="X27" i="4"/>
  <c r="AD78" i="4"/>
  <c r="N78" i="4"/>
  <c r="N46" i="4"/>
  <c r="AD46" i="4"/>
  <c r="AE46" i="4" s="1"/>
  <c r="AD47" i="4"/>
  <c r="AE47" i="4" s="1"/>
  <c r="N47" i="4"/>
  <c r="AF38" i="4"/>
  <c r="AF62" i="4"/>
  <c r="AE78" i="4"/>
  <c r="G78" i="4" s="1"/>
  <c r="N24" i="1"/>
  <c r="N39" i="1"/>
  <c r="Y62" i="1"/>
  <c r="N19" i="1"/>
  <c r="N65" i="1"/>
  <c r="O26" i="1"/>
  <c r="T26" i="1" s="1"/>
  <c r="V26" i="1" s="1"/>
  <c r="W26" i="1" s="1"/>
  <c r="O75" i="1"/>
  <c r="T75" i="1" s="1"/>
  <c r="V75" i="1" s="1"/>
  <c r="W75" i="1" s="1"/>
  <c r="N25" i="1"/>
  <c r="Y59" i="1"/>
  <c r="N44" i="1"/>
  <c r="N38" i="1"/>
  <c r="N52" i="1"/>
  <c r="H83" i="1"/>
  <c r="O83" i="1"/>
  <c r="T83" i="1" s="1"/>
  <c r="V83" i="1" s="1"/>
  <c r="W83" i="1" s="1"/>
  <c r="G40" i="1"/>
  <c r="G30" i="1"/>
  <c r="N30" i="1"/>
  <c r="O29" i="1"/>
  <c r="T29" i="1" s="1"/>
  <c r="H29" i="1"/>
  <c r="N28" i="1"/>
  <c r="X67" i="1"/>
  <c r="N51" i="1"/>
  <c r="G39" i="1"/>
  <c r="Y67" i="1"/>
  <c r="X50" i="1"/>
  <c r="G55" i="1"/>
  <c r="G32" i="1"/>
  <c r="G28" i="1"/>
  <c r="G34" i="1"/>
  <c r="G44" i="1"/>
  <c r="G42" i="1"/>
  <c r="N29" i="1"/>
  <c r="Z49" i="1"/>
  <c r="P49" i="1" s="1"/>
  <c r="N69" i="1"/>
  <c r="G24" i="1"/>
  <c r="N76" i="1"/>
  <c r="N62" i="1"/>
  <c r="O36" i="1"/>
  <c r="T36" i="1" s="1"/>
  <c r="V36" i="1" s="1"/>
  <c r="W36" i="1" s="1"/>
  <c r="H36" i="1"/>
  <c r="G38" i="1"/>
  <c r="H51" i="1"/>
  <c r="O51" i="1"/>
  <c r="T51" i="1" s="1"/>
  <c r="H41" i="1"/>
  <c r="O41" i="1"/>
  <c r="T41" i="1" s="1"/>
  <c r="V41" i="1" s="1"/>
  <c r="W41" i="1" s="1"/>
  <c r="O65" i="1"/>
  <c r="T65" i="1" s="1"/>
  <c r="H65" i="1"/>
  <c r="G25" i="1"/>
  <c r="G66" i="1"/>
  <c r="N35" i="1"/>
  <c r="Z62" i="1"/>
  <c r="P62" i="1" s="1"/>
  <c r="X84" i="1"/>
  <c r="P84" i="1" s="1"/>
  <c r="N20" i="1"/>
  <c r="X20" i="1"/>
  <c r="Z20" i="1"/>
  <c r="P20" i="1" s="1"/>
  <c r="Y20" i="1"/>
  <c r="Z21" i="1"/>
  <c r="P21" i="1" s="1"/>
  <c r="X21" i="1"/>
  <c r="Y21" i="1"/>
  <c r="M17" i="1"/>
  <c r="N17" i="1" s="1"/>
  <c r="Z17" i="1"/>
  <c r="P17" i="1" s="1"/>
  <c r="T17" i="1" s="1"/>
  <c r="Y17" i="1"/>
  <c r="X17" i="1"/>
  <c r="Y33" i="1"/>
  <c r="X33" i="1"/>
  <c r="Z33" i="1"/>
  <c r="P33" i="1" s="1"/>
  <c r="Y27" i="1"/>
  <c r="Z27" i="1"/>
  <c r="P27" i="1" s="1"/>
  <c r="X27" i="1"/>
  <c r="N27" i="1"/>
  <c r="Z46" i="1"/>
  <c r="P46" i="1" s="1"/>
  <c r="Y46" i="1"/>
  <c r="N46" i="1"/>
  <c r="X46" i="1"/>
  <c r="Y58" i="1"/>
  <c r="X58" i="1"/>
  <c r="N58" i="1"/>
  <c r="Z58" i="1"/>
  <c r="P58" i="1" s="1"/>
  <c r="Z55" i="2"/>
  <c r="P55" i="2" s="1"/>
  <c r="T55" i="2" s="1"/>
  <c r="Y55" i="2"/>
  <c r="M55" i="2"/>
  <c r="N55" i="2" s="1"/>
  <c r="X55" i="2"/>
  <c r="H19" i="4" l="1"/>
  <c r="H76" i="4"/>
  <c r="H25" i="4"/>
  <c r="O25" i="4"/>
  <c r="T25" i="4" s="1"/>
  <c r="V25" i="4" s="1"/>
  <c r="W25" i="4" s="1"/>
  <c r="O45" i="4"/>
  <c r="T45" i="4" s="1"/>
  <c r="V45" i="4" s="1"/>
  <c r="W45" i="4" s="1"/>
  <c r="V62" i="4"/>
  <c r="W62" i="4" s="1"/>
  <c r="H71" i="4"/>
  <c r="H66" i="4"/>
  <c r="V29" i="1"/>
  <c r="W29" i="1" s="1"/>
  <c r="V65" i="1"/>
  <c r="W65" i="1" s="1"/>
  <c r="H22" i="4"/>
  <c r="O22" i="4"/>
  <c r="T22" i="4" s="1"/>
  <c r="V22" i="4" s="1"/>
  <c r="W22" i="4" s="1"/>
  <c r="O47" i="4"/>
  <c r="T47" i="4" s="1"/>
  <c r="V47" i="4" s="1"/>
  <c r="W47" i="4" s="1"/>
  <c r="H47" i="4"/>
  <c r="H49" i="4"/>
  <c r="O49" i="4"/>
  <c r="T49" i="4" s="1"/>
  <c r="V49" i="4" s="1"/>
  <c r="W49" i="4" s="1"/>
  <c r="H57" i="4"/>
  <c r="O57" i="4"/>
  <c r="T57" i="4" s="1"/>
  <c r="V57" i="4" s="1"/>
  <c r="W57" i="4" s="1"/>
  <c r="O75" i="4"/>
  <c r="T75" i="4" s="1"/>
  <c r="V75" i="4" s="1"/>
  <c r="W75" i="4" s="1"/>
  <c r="H75" i="4"/>
  <c r="H55" i="4"/>
  <c r="O55" i="4"/>
  <c r="T55" i="4" s="1"/>
  <c r="V55" i="4" s="1"/>
  <c r="W55" i="4" s="1"/>
  <c r="H51" i="4"/>
  <c r="O51" i="4"/>
  <c r="T51" i="4" s="1"/>
  <c r="V51" i="4" s="1"/>
  <c r="W51" i="4" s="1"/>
  <c r="O46" i="4"/>
  <c r="T46" i="4" s="1"/>
  <c r="V46" i="4" s="1"/>
  <c r="W46" i="4" s="1"/>
  <c r="H46" i="4"/>
  <c r="O26" i="4"/>
  <c r="T26" i="4" s="1"/>
  <c r="V26" i="4" s="1"/>
  <c r="W26" i="4" s="1"/>
  <c r="H26" i="4"/>
  <c r="O67" i="4"/>
  <c r="T67" i="4" s="1"/>
  <c r="V67" i="4" s="1"/>
  <c r="W67" i="4" s="1"/>
  <c r="H67" i="4"/>
  <c r="H68" i="4"/>
  <c r="O68" i="4"/>
  <c r="T68" i="4" s="1"/>
  <c r="V68" i="4" s="1"/>
  <c r="W68" i="4" s="1"/>
  <c r="O29" i="4"/>
  <c r="T29" i="4" s="1"/>
  <c r="V29" i="4" s="1"/>
  <c r="W29" i="4" s="1"/>
  <c r="H29" i="4"/>
  <c r="O77" i="4"/>
  <c r="T77" i="4" s="1"/>
  <c r="V77" i="4" s="1"/>
  <c r="W77" i="4" s="1"/>
  <c r="H77" i="4"/>
  <c r="H81" i="4"/>
  <c r="O81" i="4"/>
  <c r="T81" i="4" s="1"/>
  <c r="V81" i="4" s="1"/>
  <c r="W81" i="4" s="1"/>
  <c r="H65" i="4"/>
  <c r="O65" i="4"/>
  <c r="T65" i="4" s="1"/>
  <c r="V65" i="4" s="1"/>
  <c r="W65" i="4" s="1"/>
  <c r="H33" i="4"/>
  <c r="O33" i="4"/>
  <c r="T33" i="4" s="1"/>
  <c r="V33" i="4" s="1"/>
  <c r="W33" i="4" s="1"/>
  <c r="AD50" i="4"/>
  <c r="AE50" i="4" s="1"/>
  <c r="N50" i="4"/>
  <c r="AD59" i="4"/>
  <c r="AE59" i="4" s="1"/>
  <c r="N59" i="4"/>
  <c r="N79" i="4"/>
  <c r="AD79" i="4"/>
  <c r="AE79" i="4" s="1"/>
  <c r="G79" i="4" s="1"/>
  <c r="H70" i="4"/>
  <c r="O70" i="4"/>
  <c r="T70" i="4" s="1"/>
  <c r="V70" i="4" s="1"/>
  <c r="W70" i="4" s="1"/>
  <c r="H41" i="4"/>
  <c r="O41" i="4"/>
  <c r="T41" i="4" s="1"/>
  <c r="V41" i="4" s="1"/>
  <c r="W41" i="4" s="1"/>
  <c r="H83" i="4"/>
  <c r="O83" i="4"/>
  <c r="T83" i="4" s="1"/>
  <c r="V83" i="4" s="1"/>
  <c r="W83" i="4" s="1"/>
  <c r="N27" i="4"/>
  <c r="AD27" i="4"/>
  <c r="AE27" i="4" s="1"/>
  <c r="G27" i="4" s="1"/>
  <c r="H42" i="4"/>
  <c r="O42" i="4"/>
  <c r="T42" i="4" s="1"/>
  <c r="V42" i="4" s="1"/>
  <c r="W42" i="4" s="1"/>
  <c r="H64" i="4"/>
  <c r="O64" i="4"/>
  <c r="T64" i="4" s="1"/>
  <c r="V64" i="4" s="1"/>
  <c r="W64" i="4" s="1"/>
  <c r="O38" i="4"/>
  <c r="T38" i="4" s="1"/>
  <c r="V38" i="4" s="1"/>
  <c r="W38" i="4" s="1"/>
  <c r="H38" i="4"/>
  <c r="O69" i="4"/>
  <c r="T69" i="4" s="1"/>
  <c r="V69" i="4" s="1"/>
  <c r="W69" i="4" s="1"/>
  <c r="H69" i="4"/>
  <c r="H20" i="4"/>
  <c r="O20" i="4"/>
  <c r="T20" i="4" s="1"/>
  <c r="V20" i="4" s="1"/>
  <c r="W20" i="4" s="1"/>
  <c r="H34" i="4"/>
  <c r="O34" i="4"/>
  <c r="T34" i="4" s="1"/>
  <c r="V34" i="4" s="1"/>
  <c r="W34" i="4" s="1"/>
  <c r="AD44" i="4"/>
  <c r="AE44" i="4" s="1"/>
  <c r="G44" i="4" s="1"/>
  <c r="N44" i="4"/>
  <c r="H82" i="4"/>
  <c r="O82" i="4"/>
  <c r="T82" i="4" s="1"/>
  <c r="V82" i="4" s="1"/>
  <c r="W82" i="4" s="1"/>
  <c r="O30" i="4"/>
  <c r="T30" i="4" s="1"/>
  <c r="V30" i="4" s="1"/>
  <c r="W30" i="4" s="1"/>
  <c r="H30" i="4"/>
  <c r="O40" i="4"/>
  <c r="T40" i="4" s="1"/>
  <c r="V40" i="4" s="1"/>
  <c r="W40" i="4" s="1"/>
  <c r="H40" i="4"/>
  <c r="O78" i="4"/>
  <c r="T78" i="4" s="1"/>
  <c r="V78" i="4" s="1"/>
  <c r="W78" i="4" s="1"/>
  <c r="H78" i="4"/>
  <c r="O52" i="4"/>
  <c r="T52" i="4" s="1"/>
  <c r="V52" i="4" s="1"/>
  <c r="W52" i="4" s="1"/>
  <c r="H52" i="4"/>
  <c r="V51" i="1"/>
  <c r="W51" i="1" s="1"/>
  <c r="H64" i="1"/>
  <c r="O64" i="1"/>
  <c r="T64" i="1" s="1"/>
  <c r="V64" i="1" s="1"/>
  <c r="W64" i="1" s="1"/>
  <c r="H28" i="1"/>
  <c r="O28" i="1"/>
  <c r="T28" i="1" s="1"/>
  <c r="V28" i="1" s="1"/>
  <c r="W28" i="1" s="1"/>
  <c r="H66" i="1"/>
  <c r="O66" i="1"/>
  <c r="T66" i="1" s="1"/>
  <c r="V66" i="1" s="1"/>
  <c r="W66" i="1" s="1"/>
  <c r="H78" i="1"/>
  <c r="O78" i="1"/>
  <c r="T78" i="1" s="1"/>
  <c r="V78" i="1" s="1"/>
  <c r="W78" i="1" s="1"/>
  <c r="O55" i="1"/>
  <c r="T55" i="1" s="1"/>
  <c r="V55" i="1" s="1"/>
  <c r="W55" i="1" s="1"/>
  <c r="H55" i="1"/>
  <c r="H57" i="1"/>
  <c r="O57" i="1"/>
  <c r="T57" i="1" s="1"/>
  <c r="V57" i="1" s="1"/>
  <c r="W57" i="1" s="1"/>
  <c r="H38" i="1"/>
  <c r="O38" i="1"/>
  <c r="T38" i="1" s="1"/>
  <c r="V38" i="1" s="1"/>
  <c r="W38" i="1" s="1"/>
  <c r="H47" i="1"/>
  <c r="O47" i="1"/>
  <c r="T47" i="1" s="1"/>
  <c r="V47" i="1" s="1"/>
  <c r="W47" i="1" s="1"/>
  <c r="H19" i="1"/>
  <c r="O19" i="1"/>
  <c r="T19" i="1" s="1"/>
  <c r="V19" i="1" s="1"/>
  <c r="W19" i="1" s="1"/>
  <c r="O42" i="1"/>
  <c r="T42" i="1" s="1"/>
  <c r="V42" i="1" s="1"/>
  <c r="W42" i="1" s="1"/>
  <c r="H42" i="1"/>
  <c r="O32" i="1"/>
  <c r="T32" i="1" s="1"/>
  <c r="V32" i="1" s="1"/>
  <c r="W32" i="1" s="1"/>
  <c r="H32" i="1"/>
  <c r="N59" i="1"/>
  <c r="O56" i="1"/>
  <c r="T56" i="1" s="1"/>
  <c r="V56" i="1" s="1"/>
  <c r="W56" i="1" s="1"/>
  <c r="H56" i="1"/>
  <c r="H25" i="1"/>
  <c r="O25" i="1"/>
  <c r="T25" i="1" s="1"/>
  <c r="V25" i="1" s="1"/>
  <c r="W25" i="1" s="1"/>
  <c r="H30" i="1"/>
  <c r="O30" i="1"/>
  <c r="T30" i="1" s="1"/>
  <c r="V30" i="1" s="1"/>
  <c r="W30" i="1" s="1"/>
  <c r="G27" i="1"/>
  <c r="O52" i="1"/>
  <c r="T52" i="1" s="1"/>
  <c r="V52" i="1" s="1"/>
  <c r="W52" i="1" s="1"/>
  <c r="H52" i="1"/>
  <c r="O34" i="1"/>
  <c r="T34" i="1" s="1"/>
  <c r="V34" i="1" s="1"/>
  <c r="W34" i="1" s="1"/>
  <c r="H34" i="1"/>
  <c r="N79" i="1"/>
  <c r="N50" i="1"/>
  <c r="H35" i="1"/>
  <c r="O35" i="1"/>
  <c r="T35" i="1" s="1"/>
  <c r="V35" i="1" s="1"/>
  <c r="W35" i="1" s="1"/>
  <c r="N84" i="1"/>
  <c r="H70" i="1"/>
  <c r="O70" i="1"/>
  <c r="T70" i="1" s="1"/>
  <c r="V70" i="1" s="1"/>
  <c r="W70" i="1" s="1"/>
  <c r="G49" i="1"/>
  <c r="N49" i="1"/>
  <c r="H44" i="1"/>
  <c r="O44" i="1"/>
  <c r="T44" i="1" s="1"/>
  <c r="V44" i="1" s="1"/>
  <c r="W44" i="1" s="1"/>
  <c r="H53" i="1"/>
  <c r="O53" i="1"/>
  <c r="T53" i="1" s="1"/>
  <c r="V53" i="1" s="1"/>
  <c r="W53" i="1" s="1"/>
  <c r="N21" i="1"/>
  <c r="H76" i="1"/>
  <c r="O76" i="1"/>
  <c r="T76" i="1" s="1"/>
  <c r="V76" i="1" s="1"/>
  <c r="W76" i="1" s="1"/>
  <c r="G21" i="1"/>
  <c r="H82" i="1"/>
  <c r="O82" i="1"/>
  <c r="T82" i="1" s="1"/>
  <c r="V82" i="1" s="1"/>
  <c r="W82" i="1" s="1"/>
  <c r="N45" i="1"/>
  <c r="N77" i="1"/>
  <c r="N33" i="1"/>
  <c r="H24" i="1"/>
  <c r="O24" i="1"/>
  <c r="T24" i="1" s="1"/>
  <c r="V24" i="1" s="1"/>
  <c r="W24" i="1" s="1"/>
  <c r="H81" i="1"/>
  <c r="O81" i="1"/>
  <c r="T81" i="1" s="1"/>
  <c r="V81" i="1" s="1"/>
  <c r="W81" i="1" s="1"/>
  <c r="H39" i="1"/>
  <c r="O39" i="1"/>
  <c r="T39" i="1" s="1"/>
  <c r="V39" i="1" s="1"/>
  <c r="W39" i="1" s="1"/>
  <c r="G33" i="1"/>
  <c r="T62" i="1"/>
  <c r="V62" i="1" s="1"/>
  <c r="W62" i="1" s="1"/>
  <c r="N68" i="1"/>
  <c r="O69" i="1"/>
  <c r="T69" i="1" s="1"/>
  <c r="V69" i="1" s="1"/>
  <c r="W69" i="1" s="1"/>
  <c r="H69" i="1"/>
  <c r="H22" i="1"/>
  <c r="O22" i="1"/>
  <c r="T22" i="1" s="1"/>
  <c r="V22" i="1" s="1"/>
  <c r="W22" i="1" s="1"/>
  <c r="N67" i="1"/>
  <c r="H18" i="1"/>
  <c r="O18" i="1"/>
  <c r="T18" i="1" s="1"/>
  <c r="V18" i="1" s="1"/>
  <c r="W18" i="1" s="1"/>
  <c r="H40" i="1"/>
  <c r="O40" i="1"/>
  <c r="T40" i="1" s="1"/>
  <c r="V40" i="1" s="1"/>
  <c r="W40" i="1" s="1"/>
  <c r="V17" i="1"/>
  <c r="W17" i="1" s="1"/>
  <c r="V55" i="2"/>
  <c r="W55" i="2" s="1"/>
  <c r="H27" i="4" l="1"/>
  <c r="O27" i="4"/>
  <c r="T27" i="4" s="1"/>
  <c r="V27" i="4" s="1"/>
  <c r="W27" i="4" s="1"/>
  <c r="H44" i="4"/>
  <c r="O44" i="4"/>
  <c r="T44" i="4" s="1"/>
  <c r="V44" i="4" s="1"/>
  <c r="W44" i="4" s="1"/>
  <c r="H50" i="4"/>
  <c r="O50" i="4"/>
  <c r="T50" i="4" s="1"/>
  <c r="V50" i="4" s="1"/>
  <c r="W50" i="4" s="1"/>
  <c r="H79" i="4"/>
  <c r="O79" i="4"/>
  <c r="T79" i="4" s="1"/>
  <c r="V79" i="4" s="1"/>
  <c r="W79" i="4" s="1"/>
  <c r="O59" i="4"/>
  <c r="T59" i="4" s="1"/>
  <c r="V59" i="4" s="1"/>
  <c r="W59" i="4" s="1"/>
  <c r="H59" i="4"/>
  <c r="O33" i="1"/>
  <c r="T33" i="1" s="1"/>
  <c r="V33" i="1" s="1"/>
  <c r="W33" i="1" s="1"/>
  <c r="H33" i="1"/>
  <c r="O46" i="1"/>
  <c r="T46" i="1" s="1"/>
  <c r="V46" i="1" s="1"/>
  <c r="W46" i="1" s="1"/>
  <c r="H46" i="1"/>
  <c r="H27" i="1"/>
  <c r="O27" i="1"/>
  <c r="T27" i="1" s="1"/>
  <c r="V27" i="1" s="1"/>
  <c r="W27" i="1" s="1"/>
  <c r="O58" i="1"/>
  <c r="T58" i="1" s="1"/>
  <c r="V58" i="1" s="1"/>
  <c r="W58" i="1" s="1"/>
  <c r="H58" i="1"/>
  <c r="O77" i="1"/>
  <c r="T77" i="1" s="1"/>
  <c r="V77" i="1" s="1"/>
  <c r="W77" i="1" s="1"/>
  <c r="H77" i="1"/>
  <c r="O50" i="1"/>
  <c r="T50" i="1" s="1"/>
  <c r="V50" i="1" s="1"/>
  <c r="W50" i="1" s="1"/>
  <c r="H50" i="1"/>
  <c r="H84" i="1"/>
  <c r="O84" i="1"/>
  <c r="T84" i="1" s="1"/>
  <c r="V84" i="1" s="1"/>
  <c r="W84" i="1" s="1"/>
  <c r="H49" i="1"/>
  <c r="O49" i="1"/>
  <c r="T49" i="1" s="1"/>
  <c r="V49" i="1" s="1"/>
  <c r="W49" i="1" s="1"/>
  <c r="O79" i="1"/>
  <c r="T79" i="1" s="1"/>
  <c r="V79" i="1" s="1"/>
  <c r="W79" i="1" s="1"/>
  <c r="H79" i="1"/>
  <c r="H45" i="1"/>
  <c r="O45" i="1"/>
  <c r="T45" i="1" s="1"/>
  <c r="V45" i="1" s="1"/>
  <c r="W45" i="1" s="1"/>
  <c r="O59" i="1"/>
  <c r="T59" i="1" s="1"/>
  <c r="V59" i="1" s="1"/>
  <c r="W59" i="1" s="1"/>
  <c r="H59" i="1"/>
  <c r="H68" i="1"/>
  <c r="O68" i="1"/>
  <c r="T68" i="1" s="1"/>
  <c r="V68" i="1" s="1"/>
  <c r="W68" i="1" s="1"/>
  <c r="H20" i="1"/>
  <c r="O20" i="1"/>
  <c r="T20" i="1" s="1"/>
  <c r="V20" i="1" s="1"/>
  <c r="W20" i="1" s="1"/>
  <c r="O67" i="1"/>
  <c r="T67" i="1" s="1"/>
  <c r="V67" i="1" s="1"/>
  <c r="W67" i="1" s="1"/>
  <c r="H67" i="1"/>
  <c r="O21" i="1"/>
  <c r="T21" i="1" s="1"/>
  <c r="V21" i="1" s="1"/>
  <c r="W21" i="1" s="1"/>
  <c r="H21" i="1"/>
  <c r="Q81" i="2"/>
  <c r="L81" i="2"/>
  <c r="E81" i="2"/>
  <c r="Q80" i="2"/>
  <c r="L80" i="2"/>
  <c r="E80" i="2"/>
  <c r="Q79" i="2"/>
  <c r="L79" i="2"/>
  <c r="E79" i="2"/>
  <c r="F79" i="2" s="1"/>
  <c r="Q78" i="2"/>
  <c r="L78" i="2"/>
  <c r="E78" i="2"/>
  <c r="F78" i="2" s="1"/>
  <c r="O78" i="2" s="1"/>
  <c r="Q77" i="2"/>
  <c r="L77" i="2"/>
  <c r="E77" i="2"/>
  <c r="Q76" i="2"/>
  <c r="L76" i="2"/>
  <c r="E76" i="2"/>
  <c r="F76" i="2" s="1"/>
  <c r="Q75" i="2"/>
  <c r="L75" i="2"/>
  <c r="E75" i="2"/>
  <c r="F75" i="2" s="1"/>
  <c r="J75" i="2" s="1"/>
  <c r="Q74" i="2"/>
  <c r="L74" i="2"/>
  <c r="E74" i="2"/>
  <c r="Q73" i="2"/>
  <c r="L73" i="2"/>
  <c r="E73" i="2"/>
  <c r="Q72" i="2"/>
  <c r="L72" i="2"/>
  <c r="E72" i="2"/>
  <c r="F72" i="2" s="1"/>
  <c r="E17" i="2"/>
  <c r="F17" i="2" s="1"/>
  <c r="Q17" i="2"/>
  <c r="Q53" i="2"/>
  <c r="L53" i="2"/>
  <c r="E53" i="2"/>
  <c r="Q46" i="2"/>
  <c r="E46" i="2"/>
  <c r="F46" i="2" s="1"/>
  <c r="O46" i="2" s="1"/>
  <c r="U73" i="2" l="1"/>
  <c r="U77" i="2"/>
  <c r="U80" i="2"/>
  <c r="U81" i="2"/>
  <c r="U76" i="2"/>
  <c r="U74" i="2"/>
  <c r="F77" i="2"/>
  <c r="U75" i="2"/>
  <c r="U78" i="2"/>
  <c r="H76" i="2"/>
  <c r="J76" i="2"/>
  <c r="O76" i="2"/>
  <c r="O79" i="2"/>
  <c r="H79" i="2"/>
  <c r="O72" i="2"/>
  <c r="H72" i="2"/>
  <c r="X75" i="2"/>
  <c r="P75" i="2" s="1"/>
  <c r="M75" i="2"/>
  <c r="N75" i="2" s="1"/>
  <c r="F73" i="2"/>
  <c r="J73" i="2" s="1"/>
  <c r="O75" i="2"/>
  <c r="J79" i="2"/>
  <c r="U79" i="2"/>
  <c r="F81" i="2"/>
  <c r="J81" i="2" s="1"/>
  <c r="H78" i="2"/>
  <c r="J78" i="2"/>
  <c r="F80" i="2"/>
  <c r="J80" i="2" s="1"/>
  <c r="J72" i="2"/>
  <c r="U72" i="2"/>
  <c r="F74" i="2"/>
  <c r="J74" i="2" s="1"/>
  <c r="H75" i="2"/>
  <c r="U46" i="2"/>
  <c r="H46" i="2"/>
  <c r="H17" i="2"/>
  <c r="O17" i="2"/>
  <c r="J17" i="2"/>
  <c r="U17" i="2"/>
  <c r="J46" i="2"/>
  <c r="M46" i="2" s="1"/>
  <c r="N46" i="2" s="1"/>
  <c r="U53" i="2"/>
  <c r="F53" i="2"/>
  <c r="Q70" i="2"/>
  <c r="L70" i="2"/>
  <c r="E70" i="2"/>
  <c r="F70" i="2" s="1"/>
  <c r="Q69" i="2"/>
  <c r="L69" i="2"/>
  <c r="E69" i="2"/>
  <c r="F69" i="2" s="1"/>
  <c r="Q68" i="2"/>
  <c r="L68" i="2"/>
  <c r="E68" i="2"/>
  <c r="F68" i="2" s="1"/>
  <c r="Q67" i="2"/>
  <c r="L67" i="2"/>
  <c r="E67" i="2"/>
  <c r="F67" i="2" s="1"/>
  <c r="Q66" i="2"/>
  <c r="L66" i="2"/>
  <c r="E66" i="2"/>
  <c r="F66" i="2" s="1"/>
  <c r="Q65" i="2"/>
  <c r="L65" i="2"/>
  <c r="E65" i="2"/>
  <c r="Q64" i="2"/>
  <c r="L64" i="2"/>
  <c r="E64" i="2"/>
  <c r="F64" i="2" s="1"/>
  <c r="Q63" i="2"/>
  <c r="L63" i="2"/>
  <c r="E63" i="2"/>
  <c r="F63" i="2" s="1"/>
  <c r="Q62" i="2"/>
  <c r="L62" i="2"/>
  <c r="E62" i="2"/>
  <c r="F62" i="2" s="1"/>
  <c r="Q61" i="2"/>
  <c r="L61" i="2"/>
  <c r="E61" i="2"/>
  <c r="F61" i="2" s="1"/>
  <c r="Q59" i="2"/>
  <c r="K59" i="2"/>
  <c r="E59" i="2"/>
  <c r="Q58" i="2"/>
  <c r="L58" i="2"/>
  <c r="E58" i="2"/>
  <c r="Q57" i="2"/>
  <c r="L57" i="2"/>
  <c r="E57" i="2"/>
  <c r="Q56" i="2"/>
  <c r="L56" i="2"/>
  <c r="E56" i="2"/>
  <c r="Q52" i="2"/>
  <c r="L52" i="2"/>
  <c r="E52" i="2"/>
  <c r="Q51" i="2"/>
  <c r="L51" i="2"/>
  <c r="E51" i="2"/>
  <c r="Q50" i="2"/>
  <c r="L50" i="2"/>
  <c r="E50" i="2"/>
  <c r="Q49" i="2"/>
  <c r="L49" i="2"/>
  <c r="E49" i="2"/>
  <c r="Q47" i="2"/>
  <c r="E47" i="2"/>
  <c r="F47" i="2" s="1"/>
  <c r="Q45" i="2"/>
  <c r="E45" i="2"/>
  <c r="F45" i="2" s="1"/>
  <c r="Q44" i="2"/>
  <c r="E44" i="2"/>
  <c r="F44" i="2" s="1"/>
  <c r="Q42" i="2"/>
  <c r="L42" i="2"/>
  <c r="E42" i="2"/>
  <c r="Q41" i="2"/>
  <c r="L41" i="2"/>
  <c r="E41" i="2"/>
  <c r="F41" i="2" s="1"/>
  <c r="J41" i="2" s="1"/>
  <c r="Q40" i="2"/>
  <c r="L40" i="2"/>
  <c r="E40" i="2"/>
  <c r="Q39" i="2"/>
  <c r="L39" i="2"/>
  <c r="E39" i="2"/>
  <c r="Q38" i="2"/>
  <c r="L38" i="2"/>
  <c r="E38" i="2"/>
  <c r="Q36" i="2"/>
  <c r="E36" i="2"/>
  <c r="Q35" i="2"/>
  <c r="L35" i="2"/>
  <c r="E35" i="2"/>
  <c r="Q34" i="2"/>
  <c r="L34" i="2"/>
  <c r="E34" i="2"/>
  <c r="Q33" i="2"/>
  <c r="L33" i="2"/>
  <c r="E33" i="2"/>
  <c r="Q32" i="2"/>
  <c r="L32" i="2"/>
  <c r="E32" i="2"/>
  <c r="Q30" i="2"/>
  <c r="L30" i="2"/>
  <c r="E30" i="2"/>
  <c r="Q29" i="2"/>
  <c r="L29" i="2"/>
  <c r="E29" i="2"/>
  <c r="Q28" i="2"/>
  <c r="L28" i="2"/>
  <c r="E28" i="2"/>
  <c r="Q27" i="2"/>
  <c r="L27" i="2"/>
  <c r="E27" i="2"/>
  <c r="Q26" i="2"/>
  <c r="L26" i="2"/>
  <c r="E26" i="2"/>
  <c r="Q25" i="2"/>
  <c r="L25" i="2"/>
  <c r="E25" i="2"/>
  <c r="F25" i="2" s="1"/>
  <c r="Q24" i="2"/>
  <c r="L24" i="2"/>
  <c r="E24" i="2"/>
  <c r="F24" i="2" s="1"/>
  <c r="Q22" i="2"/>
  <c r="L22" i="2"/>
  <c r="E22" i="2"/>
  <c r="Q21" i="2"/>
  <c r="E21" i="2"/>
  <c r="Q20" i="2"/>
  <c r="E20" i="2"/>
  <c r="Q19" i="2"/>
  <c r="E19" i="2"/>
  <c r="F19" i="2" s="1"/>
  <c r="Q18" i="2"/>
  <c r="E18" i="2"/>
  <c r="F65" i="2" l="1"/>
  <c r="J65" i="2" s="1"/>
  <c r="H77" i="2"/>
  <c r="O77" i="2"/>
  <c r="J77" i="2"/>
  <c r="M81" i="2"/>
  <c r="N81" i="2" s="1"/>
  <c r="X81" i="2"/>
  <c r="P81" i="2" s="1"/>
  <c r="H74" i="2"/>
  <c r="O74" i="2"/>
  <c r="X79" i="2"/>
  <c r="P79" i="2" s="1"/>
  <c r="T79" i="2" s="1"/>
  <c r="M79" i="2"/>
  <c r="N79" i="2" s="1"/>
  <c r="M73" i="2"/>
  <c r="N73" i="2" s="1"/>
  <c r="X73" i="2"/>
  <c r="P73" i="2" s="1"/>
  <c r="X72" i="2"/>
  <c r="P72" i="2" s="1"/>
  <c r="T72" i="2" s="1"/>
  <c r="M72" i="2"/>
  <c r="N72" i="2" s="1"/>
  <c r="T75" i="2"/>
  <c r="V75" i="2" s="1"/>
  <c r="W75" i="2" s="1"/>
  <c r="M74" i="2"/>
  <c r="N74" i="2" s="1"/>
  <c r="X74" i="2"/>
  <c r="P74" i="2" s="1"/>
  <c r="O73" i="2"/>
  <c r="H73" i="2"/>
  <c r="O80" i="2"/>
  <c r="H80" i="2"/>
  <c r="X78" i="2"/>
  <c r="P78" i="2" s="1"/>
  <c r="T78" i="2" s="1"/>
  <c r="M78" i="2"/>
  <c r="N78" i="2" s="1"/>
  <c r="X80" i="2"/>
  <c r="P80" i="2" s="1"/>
  <c r="M80" i="2"/>
  <c r="N80" i="2" s="1"/>
  <c r="O81" i="2"/>
  <c r="H81" i="2"/>
  <c r="X76" i="2"/>
  <c r="P76" i="2" s="1"/>
  <c r="T76" i="2" s="1"/>
  <c r="M76" i="2"/>
  <c r="N76" i="2" s="1"/>
  <c r="Y17" i="2"/>
  <c r="M17" i="2"/>
  <c r="N17" i="2" s="1"/>
  <c r="X17" i="2"/>
  <c r="Z17" i="2"/>
  <c r="P17" i="2" s="1"/>
  <c r="T17" i="2" s="1"/>
  <c r="H53" i="2"/>
  <c r="O53" i="2"/>
  <c r="J53" i="2"/>
  <c r="X46" i="2"/>
  <c r="Y46" i="2"/>
  <c r="Z46" i="2"/>
  <c r="P46" i="2" s="1"/>
  <c r="T46" i="2" s="1"/>
  <c r="V46" i="2" s="1"/>
  <c r="W46" i="2" s="1"/>
  <c r="U20" i="2"/>
  <c r="U28" i="2"/>
  <c r="U29" i="2"/>
  <c r="U58" i="2"/>
  <c r="U63" i="2"/>
  <c r="U61" i="2"/>
  <c r="U27" i="2"/>
  <c r="F58" i="2"/>
  <c r="H58" i="2" s="1"/>
  <c r="U65" i="2"/>
  <c r="U56" i="2"/>
  <c r="U64" i="2"/>
  <c r="U59" i="2"/>
  <c r="U67" i="2"/>
  <c r="U22" i="2"/>
  <c r="U41" i="2"/>
  <c r="H19" i="2"/>
  <c r="O19" i="2"/>
  <c r="U18" i="2"/>
  <c r="U21" i="2"/>
  <c r="U30" i="2"/>
  <c r="U69" i="2"/>
  <c r="U34" i="2"/>
  <c r="U40" i="2"/>
  <c r="U51" i="2"/>
  <c r="F57" i="2"/>
  <c r="O57" i="2" s="1"/>
  <c r="H64" i="2"/>
  <c r="U25" i="2"/>
  <c r="U32" i="2"/>
  <c r="U49" i="2"/>
  <c r="O61" i="2"/>
  <c r="U26" i="2"/>
  <c r="U35" i="2"/>
  <c r="U39" i="2"/>
  <c r="U52" i="2"/>
  <c r="J66" i="2"/>
  <c r="H66" i="2"/>
  <c r="O66" i="2"/>
  <c r="M41" i="2"/>
  <c r="N41" i="2" s="1"/>
  <c r="Y41" i="2"/>
  <c r="X41" i="2"/>
  <c r="Z41" i="2"/>
  <c r="P41" i="2" s="1"/>
  <c r="F28" i="2"/>
  <c r="J28" i="2" s="1"/>
  <c r="U36" i="2"/>
  <c r="F40" i="2"/>
  <c r="J40" i="2" s="1"/>
  <c r="F52" i="2"/>
  <c r="F21" i="2"/>
  <c r="H21" i="2" s="1"/>
  <c r="F33" i="2"/>
  <c r="F36" i="2"/>
  <c r="J36" i="2" s="1"/>
  <c r="O41" i="2"/>
  <c r="U42" i="2"/>
  <c r="U57" i="2"/>
  <c r="J19" i="2"/>
  <c r="X19" i="2" s="1"/>
  <c r="U24" i="2"/>
  <c r="U33" i="2"/>
  <c r="F39" i="2"/>
  <c r="F56" i="2"/>
  <c r="U66" i="2"/>
  <c r="F34" i="2"/>
  <c r="J34" i="2" s="1"/>
  <c r="F26" i="2"/>
  <c r="O26" i="2" s="1"/>
  <c r="F42" i="2"/>
  <c r="F49" i="2"/>
  <c r="J49" i="2" s="1"/>
  <c r="U45" i="2"/>
  <c r="F51" i="2"/>
  <c r="F59" i="2"/>
  <c r="H59" i="2" s="1"/>
  <c r="O65" i="2"/>
  <c r="F32" i="2"/>
  <c r="F35" i="2"/>
  <c r="J35" i="2" s="1"/>
  <c r="F38" i="2"/>
  <c r="J38" i="2" s="1"/>
  <c r="U38" i="2"/>
  <c r="H41" i="2"/>
  <c r="F50" i="2"/>
  <c r="J50" i="2" s="1"/>
  <c r="J62" i="2"/>
  <c r="U62" i="2"/>
  <c r="J68" i="2"/>
  <c r="U68" i="2"/>
  <c r="U50" i="2"/>
  <c r="U47" i="2"/>
  <c r="H65" i="2"/>
  <c r="J70" i="2"/>
  <c r="U70" i="2"/>
  <c r="F30" i="2"/>
  <c r="J30" i="2" s="1"/>
  <c r="L59" i="2"/>
  <c r="O47" i="2"/>
  <c r="J47" i="2"/>
  <c r="H47" i="2"/>
  <c r="H45" i="2"/>
  <c r="O45" i="2"/>
  <c r="J45" i="2"/>
  <c r="U44" i="2"/>
  <c r="H44" i="2"/>
  <c r="O44" i="2"/>
  <c r="J44" i="2"/>
  <c r="O25" i="2"/>
  <c r="H25" i="2"/>
  <c r="J25" i="2"/>
  <c r="H24" i="2"/>
  <c r="O24" i="2"/>
  <c r="J24" i="2"/>
  <c r="F18" i="2"/>
  <c r="J18" i="2" s="1"/>
  <c r="F27" i="2"/>
  <c r="F20" i="2"/>
  <c r="J20" i="2" s="1"/>
  <c r="F29" i="2"/>
  <c r="J29" i="2" s="1"/>
  <c r="F22" i="2"/>
  <c r="U19" i="2"/>
  <c r="M65" i="2" l="1"/>
  <c r="N65" i="2" s="1"/>
  <c r="X65" i="2"/>
  <c r="Z65" i="2"/>
  <c r="P65" i="2" s="1"/>
  <c r="Y65" i="2"/>
  <c r="V76" i="2"/>
  <c r="W76" i="2" s="1"/>
  <c r="M77" i="2"/>
  <c r="N77" i="2" s="1"/>
  <c r="X77" i="2"/>
  <c r="P77" i="2" s="1"/>
  <c r="T77" i="2" s="1"/>
  <c r="T74" i="2"/>
  <c r="V74" i="2" s="1"/>
  <c r="W74" i="2" s="1"/>
  <c r="T80" i="2"/>
  <c r="V80" i="2" s="1"/>
  <c r="W80" i="2" s="1"/>
  <c r="T73" i="2"/>
  <c r="V73" i="2" s="1"/>
  <c r="W73" i="2" s="1"/>
  <c r="V78" i="2"/>
  <c r="W78" i="2" s="1"/>
  <c r="V72" i="2"/>
  <c r="W72" i="2" s="1"/>
  <c r="V79" i="2"/>
  <c r="W79" i="2" s="1"/>
  <c r="T81" i="2"/>
  <c r="V81" i="2" s="1"/>
  <c r="W81" i="2" s="1"/>
  <c r="V17" i="2"/>
  <c r="W17" i="2" s="1"/>
  <c r="M53" i="2"/>
  <c r="N53" i="2" s="1"/>
  <c r="X53" i="2"/>
  <c r="Z53" i="2"/>
  <c r="P53" i="2" s="1"/>
  <c r="T53" i="2" s="1"/>
  <c r="Y53" i="2"/>
  <c r="Y19" i="2"/>
  <c r="J26" i="2"/>
  <c r="Z26" i="2" s="1"/>
  <c r="P26" i="2" s="1"/>
  <c r="T26" i="2" s="1"/>
  <c r="H26" i="2"/>
  <c r="H57" i="2"/>
  <c r="Z19" i="2"/>
  <c r="P19" i="2" s="1"/>
  <c r="T19" i="2" s="1"/>
  <c r="M19" i="2"/>
  <c r="N19" i="2" s="1"/>
  <c r="O64" i="2"/>
  <c r="H61" i="2"/>
  <c r="O58" i="2"/>
  <c r="J58" i="2"/>
  <c r="Y58" i="2" s="1"/>
  <c r="J61" i="2"/>
  <c r="Y61" i="2" s="1"/>
  <c r="J64" i="2"/>
  <c r="M64" i="2" s="1"/>
  <c r="N64" i="2" s="1"/>
  <c r="J57" i="2"/>
  <c r="T41" i="2"/>
  <c r="V41" i="2" s="1"/>
  <c r="W41" i="2" s="1"/>
  <c r="M68" i="2"/>
  <c r="N68" i="2" s="1"/>
  <c r="Z68" i="2"/>
  <c r="P68" i="2" s="1"/>
  <c r="Y68" i="2"/>
  <c r="X68" i="2"/>
  <c r="M38" i="2"/>
  <c r="N38" i="2" s="1"/>
  <c r="X38" i="2"/>
  <c r="Z38" i="2"/>
  <c r="P38" i="2" s="1"/>
  <c r="Y38" i="2"/>
  <c r="X34" i="2"/>
  <c r="Z34" i="2"/>
  <c r="P34" i="2" s="1"/>
  <c r="M34" i="2"/>
  <c r="N34" i="2" s="1"/>
  <c r="Y34" i="2"/>
  <c r="M50" i="2"/>
  <c r="N50" i="2" s="1"/>
  <c r="X50" i="2"/>
  <c r="Z50" i="2"/>
  <c r="P50" i="2" s="1"/>
  <c r="Y50" i="2"/>
  <c r="Y70" i="2"/>
  <c r="X70" i="2"/>
  <c r="M70" i="2"/>
  <c r="N70" i="2" s="1"/>
  <c r="Z70" i="2"/>
  <c r="P70" i="2" s="1"/>
  <c r="Y35" i="2"/>
  <c r="X35" i="2"/>
  <c r="M35" i="2"/>
  <c r="N35" i="2" s="1"/>
  <c r="Z35" i="2"/>
  <c r="P35" i="2" s="1"/>
  <c r="X40" i="2"/>
  <c r="M40" i="2"/>
  <c r="N40" i="2" s="1"/>
  <c r="Y40" i="2"/>
  <c r="Z40" i="2"/>
  <c r="P40" i="2" s="1"/>
  <c r="M62" i="2"/>
  <c r="N62" i="2" s="1"/>
  <c r="Z62" i="2"/>
  <c r="P62" i="2" s="1"/>
  <c r="Y62" i="2"/>
  <c r="X62" i="2"/>
  <c r="O42" i="2"/>
  <c r="H42" i="2"/>
  <c r="J39" i="2"/>
  <c r="H39" i="2"/>
  <c r="O39" i="2"/>
  <c r="O36" i="2"/>
  <c r="H36" i="2"/>
  <c r="H28" i="2"/>
  <c r="O28" i="2"/>
  <c r="H30" i="2"/>
  <c r="O30" i="2"/>
  <c r="J51" i="2"/>
  <c r="H51" i="2"/>
  <c r="O51" i="2"/>
  <c r="O69" i="2"/>
  <c r="J69" i="2"/>
  <c r="H69" i="2"/>
  <c r="M49" i="2"/>
  <c r="N49" i="2" s="1"/>
  <c r="Z49" i="2"/>
  <c r="P49" i="2" s="1"/>
  <c r="Y49" i="2"/>
  <c r="X49" i="2"/>
  <c r="O33" i="2"/>
  <c r="H33" i="2"/>
  <c r="T65" i="2"/>
  <c r="V65" i="2" s="1"/>
  <c r="W65" i="2" s="1"/>
  <c r="M66" i="2"/>
  <c r="N66" i="2" s="1"/>
  <c r="Z66" i="2"/>
  <c r="P66" i="2" s="1"/>
  <c r="T66" i="2" s="1"/>
  <c r="Y66" i="2"/>
  <c r="X66" i="2"/>
  <c r="H38" i="2"/>
  <c r="O38" i="2"/>
  <c r="J21" i="2"/>
  <c r="O21" i="2"/>
  <c r="J42" i="2"/>
  <c r="H62" i="2"/>
  <c r="O62" i="2"/>
  <c r="H35" i="2"/>
  <c r="O35" i="2"/>
  <c r="H70" i="2"/>
  <c r="O70" i="2"/>
  <c r="O32" i="2"/>
  <c r="H32" i="2"/>
  <c r="J59" i="2"/>
  <c r="O59" i="2"/>
  <c r="O63" i="2"/>
  <c r="J63" i="2"/>
  <c r="H63" i="2"/>
  <c r="H52" i="2"/>
  <c r="O52" i="2"/>
  <c r="X36" i="2"/>
  <c r="M36" i="2"/>
  <c r="N36" i="2" s="1"/>
  <c r="Z36" i="2"/>
  <c r="P36" i="2" s="1"/>
  <c r="Y36" i="2"/>
  <c r="H67" i="2"/>
  <c r="O67" i="2"/>
  <c r="H34" i="2"/>
  <c r="O34" i="2"/>
  <c r="O56" i="2"/>
  <c r="J56" i="2"/>
  <c r="H56" i="2"/>
  <c r="H40" i="2"/>
  <c r="O40" i="2"/>
  <c r="H68" i="2"/>
  <c r="O68" i="2"/>
  <c r="H50" i="2"/>
  <c r="O50" i="2"/>
  <c r="O49" i="2"/>
  <c r="H49" i="2"/>
  <c r="J32" i="2"/>
  <c r="J52" i="2"/>
  <c r="J67" i="2"/>
  <c r="J33" i="2"/>
  <c r="Z47" i="2"/>
  <c r="P47" i="2" s="1"/>
  <c r="T47" i="2" s="1"/>
  <c r="Y47" i="2"/>
  <c r="X47" i="2"/>
  <c r="M47" i="2"/>
  <c r="N47" i="2" s="1"/>
  <c r="Z45" i="2"/>
  <c r="P45" i="2" s="1"/>
  <c r="T45" i="2" s="1"/>
  <c r="Y45" i="2"/>
  <c r="X45" i="2"/>
  <c r="M45" i="2"/>
  <c r="N45" i="2" s="1"/>
  <c r="Z44" i="2"/>
  <c r="P44" i="2" s="1"/>
  <c r="T44" i="2" s="1"/>
  <c r="Y44" i="2"/>
  <c r="X44" i="2"/>
  <c r="M44" i="2"/>
  <c r="N44" i="2" s="1"/>
  <c r="M20" i="2"/>
  <c r="N20" i="2" s="1"/>
  <c r="Z20" i="2"/>
  <c r="P20" i="2" s="1"/>
  <c r="X20" i="2"/>
  <c r="Y20" i="2"/>
  <c r="Y24" i="2"/>
  <c r="M24" i="2"/>
  <c r="N24" i="2" s="1"/>
  <c r="Z24" i="2"/>
  <c r="P24" i="2" s="1"/>
  <c r="T24" i="2" s="1"/>
  <c r="X24" i="2"/>
  <c r="Y18" i="2"/>
  <c r="X18" i="2"/>
  <c r="M18" i="2"/>
  <c r="N18" i="2" s="1"/>
  <c r="Z18" i="2"/>
  <c r="P18" i="2" s="1"/>
  <c r="H22" i="2"/>
  <c r="O22" i="2"/>
  <c r="O27" i="2"/>
  <c r="H27" i="2"/>
  <c r="H20" i="2"/>
  <c r="O20" i="2"/>
  <c r="Z25" i="2"/>
  <c r="P25" i="2" s="1"/>
  <c r="T25" i="2" s="1"/>
  <c r="X25" i="2"/>
  <c r="Y25" i="2"/>
  <c r="M25" i="2"/>
  <c r="N25" i="2" s="1"/>
  <c r="M29" i="2"/>
  <c r="N29" i="2" s="1"/>
  <c r="Z29" i="2"/>
  <c r="P29" i="2" s="1"/>
  <c r="X29" i="2"/>
  <c r="Y29" i="2"/>
  <c r="J22" i="2"/>
  <c r="X28" i="2"/>
  <c r="M28" i="2"/>
  <c r="N28" i="2" s="1"/>
  <c r="Y28" i="2"/>
  <c r="Z28" i="2"/>
  <c r="P28" i="2" s="1"/>
  <c r="O18" i="2"/>
  <c r="H18" i="2"/>
  <c r="H29" i="2"/>
  <c r="O29" i="2"/>
  <c r="Y30" i="2"/>
  <c r="Z30" i="2"/>
  <c r="P30" i="2" s="1"/>
  <c r="M30" i="2"/>
  <c r="N30" i="2" s="1"/>
  <c r="X30" i="2"/>
  <c r="J27" i="2"/>
  <c r="V77" i="2" l="1"/>
  <c r="W77" i="2" s="1"/>
  <c r="V53" i="2"/>
  <c r="W53" i="2" s="1"/>
  <c r="V19" i="2"/>
  <c r="W19" i="2" s="1"/>
  <c r="M26" i="2"/>
  <c r="N26" i="2" s="1"/>
  <c r="V26" i="2" s="1"/>
  <c r="W26" i="2" s="1"/>
  <c r="X26" i="2"/>
  <c r="Y26" i="2"/>
  <c r="Y64" i="2"/>
  <c r="Z64" i="2"/>
  <c r="P64" i="2" s="1"/>
  <c r="T64" i="2" s="1"/>
  <c r="V64" i="2" s="1"/>
  <c r="W64" i="2" s="1"/>
  <c r="X64" i="2"/>
  <c r="T62" i="2"/>
  <c r="V62" i="2" s="1"/>
  <c r="W62" i="2" s="1"/>
  <c r="X58" i="2"/>
  <c r="T28" i="2"/>
  <c r="V28" i="2" s="1"/>
  <c r="W28" i="2" s="1"/>
  <c r="T20" i="2"/>
  <c r="V20" i="2" s="1"/>
  <c r="W20" i="2" s="1"/>
  <c r="T68" i="2"/>
  <c r="V68" i="2" s="1"/>
  <c r="W68" i="2" s="1"/>
  <c r="Z58" i="2"/>
  <c r="P58" i="2" s="1"/>
  <c r="T58" i="2" s="1"/>
  <c r="M58" i="2"/>
  <c r="N58" i="2" s="1"/>
  <c r="X61" i="2"/>
  <c r="M61" i="2"/>
  <c r="N61" i="2" s="1"/>
  <c r="Z61" i="2"/>
  <c r="P61" i="2" s="1"/>
  <c r="T61" i="2" s="1"/>
  <c r="V66" i="2"/>
  <c r="W66" i="2" s="1"/>
  <c r="T30" i="2"/>
  <c r="V30" i="2" s="1"/>
  <c r="W30" i="2" s="1"/>
  <c r="X57" i="2"/>
  <c r="Z57" i="2"/>
  <c r="P57" i="2" s="1"/>
  <c r="T57" i="2" s="1"/>
  <c r="M57" i="2"/>
  <c r="N57" i="2" s="1"/>
  <c r="Y57" i="2"/>
  <c r="T18" i="2"/>
  <c r="V18" i="2" s="1"/>
  <c r="W18" i="2" s="1"/>
  <c r="T35" i="2"/>
  <c r="V35" i="2" s="1"/>
  <c r="W35" i="2" s="1"/>
  <c r="Z56" i="2"/>
  <c r="P56" i="2" s="1"/>
  <c r="T56" i="2" s="1"/>
  <c r="M56" i="2"/>
  <c r="N56" i="2" s="1"/>
  <c r="Y56" i="2"/>
  <c r="X56" i="2"/>
  <c r="T36" i="2"/>
  <c r="V36" i="2" s="1"/>
  <c r="W36" i="2" s="1"/>
  <c r="Y21" i="2"/>
  <c r="Z21" i="2"/>
  <c r="P21" i="2" s="1"/>
  <c r="T21" i="2" s="1"/>
  <c r="M21" i="2"/>
  <c r="N21" i="2" s="1"/>
  <c r="X21" i="2"/>
  <c r="T34" i="2"/>
  <c r="V34" i="2" s="1"/>
  <c r="W34" i="2" s="1"/>
  <c r="M59" i="2"/>
  <c r="N59" i="2" s="1"/>
  <c r="Z59" i="2"/>
  <c r="P59" i="2" s="1"/>
  <c r="T59" i="2" s="1"/>
  <c r="Y59" i="2"/>
  <c r="X59" i="2"/>
  <c r="T38" i="2"/>
  <c r="V38" i="2" s="1"/>
  <c r="W38" i="2" s="1"/>
  <c r="T50" i="2"/>
  <c r="V50" i="2" s="1"/>
  <c r="W50" i="2" s="1"/>
  <c r="T40" i="2"/>
  <c r="V40" i="2" s="1"/>
  <c r="W40" i="2" s="1"/>
  <c r="Z33" i="2"/>
  <c r="P33" i="2" s="1"/>
  <c r="T33" i="2" s="1"/>
  <c r="M33" i="2"/>
  <c r="N33" i="2" s="1"/>
  <c r="Y33" i="2"/>
  <c r="X33" i="2"/>
  <c r="Z67" i="2"/>
  <c r="P67" i="2" s="1"/>
  <c r="T67" i="2" s="1"/>
  <c r="M67" i="2"/>
  <c r="N67" i="2" s="1"/>
  <c r="Y67" i="2"/>
  <c r="X67" i="2"/>
  <c r="V47" i="2"/>
  <c r="W47" i="2" s="1"/>
  <c r="M52" i="2"/>
  <c r="N52" i="2" s="1"/>
  <c r="Z52" i="2"/>
  <c r="P52" i="2" s="1"/>
  <c r="T52" i="2" s="1"/>
  <c r="X52" i="2"/>
  <c r="Y52" i="2"/>
  <c r="T49" i="2"/>
  <c r="V49" i="2" s="1"/>
  <c r="W49" i="2" s="1"/>
  <c r="Y32" i="2"/>
  <c r="X32" i="2"/>
  <c r="M32" i="2"/>
  <c r="N32" i="2" s="1"/>
  <c r="Z32" i="2"/>
  <c r="P32" i="2" s="1"/>
  <c r="T32" i="2" s="1"/>
  <c r="Z63" i="2"/>
  <c r="P63" i="2" s="1"/>
  <c r="T63" i="2" s="1"/>
  <c r="M63" i="2"/>
  <c r="N63" i="2" s="1"/>
  <c r="Y63" i="2"/>
  <c r="X63" i="2"/>
  <c r="M42" i="2"/>
  <c r="N42" i="2" s="1"/>
  <c r="Z42" i="2"/>
  <c r="P42" i="2" s="1"/>
  <c r="T42" i="2" s="1"/>
  <c r="Y42" i="2"/>
  <c r="X42" i="2"/>
  <c r="M51" i="2"/>
  <c r="N51" i="2" s="1"/>
  <c r="Z51" i="2"/>
  <c r="P51" i="2" s="1"/>
  <c r="T51" i="2" s="1"/>
  <c r="Y51" i="2"/>
  <c r="X51" i="2"/>
  <c r="M69" i="2"/>
  <c r="N69" i="2" s="1"/>
  <c r="Z69" i="2"/>
  <c r="P69" i="2" s="1"/>
  <c r="T69" i="2" s="1"/>
  <c r="Y69" i="2"/>
  <c r="X69" i="2"/>
  <c r="Z39" i="2"/>
  <c r="P39" i="2" s="1"/>
  <c r="T39" i="2" s="1"/>
  <c r="M39" i="2"/>
  <c r="N39" i="2" s="1"/>
  <c r="Y39" i="2"/>
  <c r="X39" i="2"/>
  <c r="T70" i="2"/>
  <c r="V70" i="2" s="1"/>
  <c r="W70" i="2" s="1"/>
  <c r="T29" i="2"/>
  <c r="V29" i="2" s="1"/>
  <c r="W29" i="2" s="1"/>
  <c r="V25" i="2"/>
  <c r="W25" i="2" s="1"/>
  <c r="V45" i="2"/>
  <c r="W45" i="2" s="1"/>
  <c r="V44" i="2"/>
  <c r="W44" i="2" s="1"/>
  <c r="Z22" i="2"/>
  <c r="P22" i="2" s="1"/>
  <c r="T22" i="2" s="1"/>
  <c r="X22" i="2"/>
  <c r="Y22" i="2"/>
  <c r="M22" i="2"/>
  <c r="N22" i="2" s="1"/>
  <c r="V24" i="2"/>
  <c r="W24" i="2" s="1"/>
  <c r="Y27" i="2"/>
  <c r="X27" i="2"/>
  <c r="M27" i="2"/>
  <c r="N27" i="2" s="1"/>
  <c r="Z27" i="2"/>
  <c r="P27" i="2" s="1"/>
  <c r="T27" i="2" s="1"/>
  <c r="V58" i="2" l="1"/>
  <c r="W58" i="2" s="1"/>
  <c r="V61" i="2"/>
  <c r="W61" i="2" s="1"/>
  <c r="V57" i="2"/>
  <c r="W57" i="2" s="1"/>
  <c r="V32" i="2"/>
  <c r="W32" i="2" s="1"/>
  <c r="V63" i="2"/>
  <c r="W63" i="2" s="1"/>
  <c r="V59" i="2"/>
  <c r="W59" i="2" s="1"/>
  <c r="V56" i="2"/>
  <c r="W56" i="2" s="1"/>
  <c r="V69" i="2"/>
  <c r="W69" i="2" s="1"/>
  <c r="V51" i="2"/>
  <c r="W51" i="2" s="1"/>
  <c r="V39" i="2"/>
  <c r="W39" i="2" s="1"/>
  <c r="V21" i="2"/>
  <c r="W21" i="2" s="1"/>
  <c r="V33" i="2"/>
  <c r="W33" i="2" s="1"/>
  <c r="V67" i="2"/>
  <c r="W67" i="2" s="1"/>
  <c r="V42" i="2"/>
  <c r="W42" i="2" s="1"/>
  <c r="V52" i="2"/>
  <c r="W52" i="2" s="1"/>
  <c r="V27" i="2"/>
  <c r="W27" i="2" s="1"/>
  <c r="V22" i="2"/>
  <c r="W22" i="2" s="1"/>
</calcChain>
</file>

<file path=xl/sharedStrings.xml><?xml version="1.0" encoding="utf-8"?>
<sst xmlns="http://schemas.openxmlformats.org/spreadsheetml/2006/main" count="371" uniqueCount="126">
  <si>
    <t>PARTICIPATING BANKS:</t>
  </si>
  <si>
    <t>1.  BPI Family Bank</t>
  </si>
  <si>
    <t>5.  Security Bank</t>
  </si>
  <si>
    <t>9. YULON FINANCE</t>
  </si>
  <si>
    <t>2.  Chinabank</t>
  </si>
  <si>
    <t>6.  PNB</t>
  </si>
  <si>
    <t>3.  East West Bank</t>
  </si>
  <si>
    <t>7. RCBC</t>
  </si>
  <si>
    <t>4.  Maybank</t>
  </si>
  <si>
    <t>8.  UCPB SAVINGS</t>
  </si>
  <si>
    <t>AUTOHUB</t>
  </si>
  <si>
    <t>LOW DP/ALL IN  15% DI</t>
  </si>
  <si>
    <t>Unit</t>
  </si>
  <si>
    <t>SRP</t>
  </si>
  <si>
    <t>Freight</t>
  </si>
  <si>
    <t>Total</t>
  </si>
  <si>
    <t>20% DP</t>
  </si>
  <si>
    <t>Promo DP</t>
  </si>
  <si>
    <t>DP Subsidy</t>
  </si>
  <si>
    <t>UAAGI Subsidy</t>
  </si>
  <si>
    <t>Amount Financing</t>
  </si>
  <si>
    <t>Unit Margin</t>
  </si>
  <si>
    <t>DI 15%</t>
  </si>
  <si>
    <t>Dealer Income</t>
  </si>
  <si>
    <t>CMF</t>
  </si>
  <si>
    <t>Ins w/ AON</t>
  </si>
  <si>
    <t>LTO</t>
  </si>
  <si>
    <t>MIS</t>
  </si>
  <si>
    <t>Total Expenses</t>
  </si>
  <si>
    <t>CASH LAYOUT</t>
  </si>
  <si>
    <t>Net Margin</t>
  </si>
  <si>
    <t>GP %</t>
  </si>
  <si>
    <t>Tornado 2E-E4 Cab/Chassis</t>
  </si>
  <si>
    <t>Tornado 2E-E4 Cab/Chassis         + Dropside</t>
  </si>
  <si>
    <t>Tornado 2E-E4 Cab/Chassis         + F-Van</t>
  </si>
  <si>
    <t>Tornado 2E-E4 Cab/Chassis         + MPV (Almazora)</t>
  </si>
  <si>
    <t>Tornado 2E-E4 Cab/Chassis         + MPV (Centro)</t>
  </si>
  <si>
    <t>Tornado 2E-E4 Double Cab</t>
  </si>
  <si>
    <t>Tornado 2.4C (12ft) Cab/Chassis</t>
  </si>
  <si>
    <t>Tornado 2.4C (12ft) Cab/Chassis + Dropside</t>
  </si>
  <si>
    <t>Tornado 2.4C (12ft) Cab/Chassis + F-Van</t>
  </si>
  <si>
    <t>Tornado 2.4C (12ft) Cab/Chassis + MPV (Almazora)</t>
  </si>
  <si>
    <t>Tornado 2.4C (12ft) Cab/Chassis + MPV (Centro)</t>
  </si>
  <si>
    <t>Tornado 2.4C (12ft) F-Jeepney</t>
  </si>
  <si>
    <t>Tornado 2.4C (12ft) Ref Van</t>
  </si>
  <si>
    <t>Tornado 4.4C (14ft) Cab/Chassis</t>
  </si>
  <si>
    <t>Tornado 4.4C (14ft) Cab/Chassis + Dropside</t>
  </si>
  <si>
    <t>Tornado 4.4C (14ft) Cab/Chassis + F-Van</t>
  </si>
  <si>
    <t>Tornado 4.4C (14ft) Dumptruck</t>
  </si>
  <si>
    <t>Tornado 4.4C (14ft) Water Tanker</t>
  </si>
  <si>
    <t>Tornado 4.8C (17ft) Cab/Chassis</t>
  </si>
  <si>
    <t>Tornado 4.8C (17ft) Cab/Chassis + Dropside</t>
  </si>
  <si>
    <t>Tornado 4.8C (17ft) Cab/Chassis + F-Van</t>
  </si>
  <si>
    <t>Tornado 4.8C (17ft) Self Loader</t>
  </si>
  <si>
    <t>Tornado 4.8C (17ft) Telescopic Crane</t>
  </si>
  <si>
    <t>Tornado M 2.6C (12ft) Cab/Chassis</t>
  </si>
  <si>
    <t>Tornado M 2.6C (13ft) Cab/Chassis + Dropside</t>
  </si>
  <si>
    <t>Tornado M 2.6C (13ft) Cab/Chassis + MPV (Centro)</t>
  </si>
  <si>
    <t>Tornado M 4.2C (14ft) Cab/Chassis</t>
  </si>
  <si>
    <t>Tornado M 4.2C (14ft) Cab/Chassis + Dropside</t>
  </si>
  <si>
    <t>Tornado M 4.2C (14ft) Cab/Chassis + F-Van</t>
  </si>
  <si>
    <t>Tornado M 4.2C (14ft) Ref Van</t>
  </si>
  <si>
    <t>Tornado M 5.2C (17ft) Cab/Chassis</t>
  </si>
  <si>
    <t>Tornado M 5.2C (17ft) Cab/Chassis + Dropside</t>
  </si>
  <si>
    <t>Tornado M 5.2C (17ft) Cab/Chassis + F-Van</t>
  </si>
  <si>
    <t>Tornado M 5.2C (17ft) Telecospic Crane</t>
  </si>
  <si>
    <t>Tornado M 5.2C (17ft) Self Loader</t>
  </si>
  <si>
    <t>Hurricane EST-M 4x2 E4 (22ft) Cab/Chassis</t>
  </si>
  <si>
    <t>Hurricane EST-M 4x2 E4 (22ft) Cab/Chassis + Dropside</t>
  </si>
  <si>
    <t>Hurricane EST-M 4x2 E4 (22ft) Cab/Chassis + F-Van</t>
  </si>
  <si>
    <t>Hurricane EST-M 4x2 E4 (22ft) Cab/Chassis + Wing Van</t>
  </si>
  <si>
    <t>Hurricane EST-M 4x2 E4 (25ft) Cab/Chassis</t>
  </si>
  <si>
    <t>Hurricane EST-M 4x2 E4 (25ft) Cab/Chassis + Dropside</t>
  </si>
  <si>
    <t>Hurricane EST-M 4x2 E4 (25ft) Cab/Chassis + F-Van</t>
  </si>
  <si>
    <t>Hurricane EST-M 4x2 E4 (25ft) Cab/Chassis + Wing Van</t>
  </si>
  <si>
    <t>Hurricane EST-M 4x2 Dumptruck</t>
  </si>
  <si>
    <t>Hurricane EST-M 4x2 Telescopic Crane</t>
  </si>
  <si>
    <t>LIGHT DUTY TRUCKS</t>
  </si>
  <si>
    <r>
      <rPr>
        <b/>
        <sz val="11"/>
        <rFont val="Calibri"/>
        <family val="2"/>
      </rPr>
      <t>MONTHLY AMORTIZATION</t>
    </r>
  </si>
  <si>
    <t>Cash Discount</t>
  </si>
  <si>
    <t xml:space="preserve">Tornado M 2.6C (13ft) Cab/Chassis + F-Van </t>
  </si>
  <si>
    <t>Tornado M 4.2C (14ft) Fuel Tanker</t>
  </si>
  <si>
    <t>ETX-N 6x4 Dumptruck</t>
  </si>
  <si>
    <t xml:space="preserve">ETX-N 6x4 Cargo Truck </t>
  </si>
  <si>
    <t>GTL 8x4 Dump Truck</t>
  </si>
  <si>
    <t>GTL 8x4 HR Dump Truck</t>
  </si>
  <si>
    <t>GTL 6x4 Mixer Truck</t>
  </si>
  <si>
    <t>EST400 4X2 Tractor Head</t>
  </si>
  <si>
    <t>EST430 6x4 Tractor Head</t>
  </si>
  <si>
    <t xml:space="preserve">EST-M 6X2 Cargo Truck </t>
  </si>
  <si>
    <t>ETX-N 6x4 Cargo Truck with Crane</t>
  </si>
  <si>
    <t>TORNADO 2E-E4</t>
  </si>
  <si>
    <t>TORNADO M 5.2C</t>
  </si>
  <si>
    <t>TORNADO M 4.2C</t>
  </si>
  <si>
    <t>TORNADO M 2.6C</t>
  </si>
  <si>
    <t>N/A</t>
  </si>
  <si>
    <t>HEAVY DUTY TRUCKS  (30% DP 36 MONTHS ONLY)</t>
  </si>
  <si>
    <t xml:space="preserve">MEDIUM DUTY TRUCKS </t>
  </si>
  <si>
    <t>TORNADO 4.8C</t>
  </si>
  <si>
    <t>TORNADO 4.4C</t>
  </si>
  <si>
    <t>TORNADO 2.4C</t>
  </si>
  <si>
    <r>
      <rPr>
        <b/>
        <sz val="10"/>
        <rFont val="Calibri"/>
        <family val="2"/>
      </rPr>
      <t>MONTHLY AMORTIZATION</t>
    </r>
  </si>
  <si>
    <t>Tornado 2E-E4 Cab/Chassis +MPV (Centro)</t>
  </si>
  <si>
    <t>Tornado 2E-E4 Dropside</t>
  </si>
  <si>
    <t>Tornado 2E-E4 F-Van</t>
  </si>
  <si>
    <t>Tornado 2E-E4 MPV (Almazora)</t>
  </si>
  <si>
    <t>Tornado M 2.6C (13ft) Dropside</t>
  </si>
  <si>
    <t xml:space="preserve">Tornado M 2.6C (13ft) F-Van </t>
  </si>
  <si>
    <t>Tornado M 2.6C (13ft) MPV (Centro)</t>
  </si>
  <si>
    <t>Tornado M 4.2C (14ft) Dropside</t>
  </si>
  <si>
    <t>Tornado M 4.2C (14ft) F-Van</t>
  </si>
  <si>
    <t>Tornado M 5.2C (17ft) Dropside</t>
  </si>
  <si>
    <t>Tornado M 5.2C (17ft) F-Van</t>
  </si>
  <si>
    <t>Hurricane EST-M 4x2 E4 (22ft) Dropside</t>
  </si>
  <si>
    <t>Hurricane EST-M 4x2 E4 (22ft) F-Van</t>
  </si>
  <si>
    <t>Hurricane EST-M 4x2 E4 (22ft) Wing Van</t>
  </si>
  <si>
    <t>Hurricane EST-M 4x2 E4 (25ft) Dropside</t>
  </si>
  <si>
    <t>Hurricane EST-M 4x2 E4 (25ft) F-Van</t>
  </si>
  <si>
    <t>Hurricane EST-M 4x2 E4 (25ft) Wing Van</t>
  </si>
  <si>
    <t>Total DP</t>
  </si>
  <si>
    <t>14% DI +Subsidy</t>
  </si>
  <si>
    <t>All in DI</t>
  </si>
  <si>
    <t>DI BALANCE</t>
  </si>
  <si>
    <t>4% + Subsidy +200k</t>
  </si>
  <si>
    <t>30% DP</t>
  </si>
  <si>
    <t>F.O.B. Davao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</si>
</sst>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2">
    <font>
      <sz val="12"/>
      <color theme="1"/>
      <name val="Calibri"/>
      <charset val="134"/>
      <scheme val="minor"/>
    </font>
    <font>
      <sz val="12"/>
      <color theme="1"/>
      <name val="Calibri"/>
      <family val="2"/>
      <scheme val="minor"/>
    </font>
    <font>
      <b/>
      <sz val="11"/>
      <name val="Calibri (Body)"/>
      <charset val="134"/>
    </font>
    <font>
      <sz val="11"/>
      <color theme="1"/>
      <name val="Calibri (Body)"/>
      <charset val="134"/>
    </font>
    <font>
      <sz val="11"/>
      <color theme="1"/>
      <name val="Arial"/>
      <family val="2"/>
    </font>
    <font>
      <b/>
      <sz val="11"/>
      <color theme="1"/>
      <name val="Calibri (Body)"/>
      <charset val="134"/>
    </font>
    <font>
      <b/>
      <sz val="11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name val="Calibri"/>
      <family val="2"/>
    </font>
    <font>
      <b/>
      <sz val="11"/>
      <color rgb="FFFF0000"/>
      <name val="Arial"/>
      <family val="2"/>
    </font>
    <font>
      <sz val="10"/>
      <color theme="1"/>
      <name val="Arial"/>
      <family val="2"/>
    </font>
    <font>
      <b/>
      <sz val="10"/>
      <name val="Calibri (Body)"/>
      <charset val="134"/>
    </font>
    <font>
      <sz val="10"/>
      <color theme="1"/>
      <name val="Calibri (Body)"/>
      <charset val="134"/>
    </font>
    <font>
      <b/>
      <sz val="10"/>
      <color theme="1"/>
      <name val="Calibri (Body)"/>
      <charset val="134"/>
    </font>
    <font>
      <b/>
      <sz val="10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165" fontId="7" fillId="3" borderId="0" xfId="1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10" fontId="8" fillId="3" borderId="8" xfId="2" applyNumberFormat="1" applyFont="1" applyFill="1" applyBorder="1" applyAlignment="1">
      <alignment horizontal="center" vertical="center" wrapText="1"/>
    </xf>
    <xf numFmtId="10" fontId="8" fillId="3" borderId="7" xfId="2" applyNumberFormat="1" applyFont="1" applyFill="1" applyBorder="1" applyAlignment="1">
      <alignment horizontal="center" vertical="center" wrapText="1"/>
    </xf>
    <xf numFmtId="10" fontId="8" fillId="3" borderId="9" xfId="2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10" fontId="8" fillId="3" borderId="0" xfId="2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/>
    </xf>
    <xf numFmtId="164" fontId="4" fillId="3" borderId="3" xfId="1" applyNumberFormat="1" applyFont="1" applyFill="1" applyBorder="1" applyAlignment="1">
      <alignment vertical="center"/>
    </xf>
    <xf numFmtId="164" fontId="10" fillId="3" borderId="3" xfId="1" applyNumberFormat="1" applyFont="1" applyFill="1" applyBorder="1" applyAlignment="1">
      <alignment vertical="center"/>
    </xf>
    <xf numFmtId="10" fontId="4" fillId="3" borderId="3" xfId="2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vertical="center"/>
    </xf>
    <xf numFmtId="0" fontId="4" fillId="3" borderId="3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12" fillId="3" borderId="1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vertical="center" wrapText="1"/>
    </xf>
    <xf numFmtId="0" fontId="13" fillId="3" borderId="0" xfId="0" applyFont="1" applyFill="1" applyAlignment="1">
      <alignment vertical="center" wrapText="1"/>
    </xf>
    <xf numFmtId="0" fontId="14" fillId="3" borderId="0" xfId="0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/>
    </xf>
    <xf numFmtId="0" fontId="14" fillId="3" borderId="0" xfId="0" applyFont="1" applyFill="1" applyAlignment="1">
      <alignment vertical="center"/>
    </xf>
    <xf numFmtId="0" fontId="14" fillId="3" borderId="0" xfId="0" applyFont="1" applyFill="1" applyAlignment="1">
      <alignment vertical="center" wrapText="1"/>
    </xf>
    <xf numFmtId="0" fontId="13" fillId="3" borderId="0" xfId="0" applyFont="1" applyFill="1" applyAlignment="1">
      <alignment horizontal="left" vertical="center" wrapText="1"/>
    </xf>
    <xf numFmtId="0" fontId="13" fillId="3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horizontal="left" vertical="center"/>
    </xf>
    <xf numFmtId="165" fontId="16" fillId="3" borderId="0" xfId="1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vertical="center"/>
    </xf>
    <xf numFmtId="10" fontId="17" fillId="3" borderId="8" xfId="2" applyNumberFormat="1" applyFont="1" applyFill="1" applyBorder="1" applyAlignment="1">
      <alignment horizontal="center" vertical="center" wrapText="1"/>
    </xf>
    <xf numFmtId="10" fontId="17" fillId="3" borderId="7" xfId="2" applyNumberFormat="1" applyFont="1" applyFill="1" applyBorder="1" applyAlignment="1">
      <alignment horizontal="center" vertical="center" wrapText="1"/>
    </xf>
    <xf numFmtId="10" fontId="17" fillId="3" borderId="9" xfId="2" applyNumberFormat="1" applyFont="1" applyFill="1" applyBorder="1" applyAlignment="1">
      <alignment horizontal="center" vertical="center" wrapText="1"/>
    </xf>
    <xf numFmtId="10" fontId="17" fillId="3" borderId="0" xfId="2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9" fillId="0" borderId="0" xfId="0" applyFont="1"/>
    <xf numFmtId="0" fontId="17" fillId="4" borderId="3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/>
    </xf>
    <xf numFmtId="164" fontId="11" fillId="3" borderId="3" xfId="1" applyNumberFormat="1" applyFont="1" applyFill="1" applyBorder="1" applyAlignment="1">
      <alignment vertical="center"/>
    </xf>
    <xf numFmtId="164" fontId="20" fillId="3" borderId="3" xfId="1" applyNumberFormat="1" applyFont="1" applyFill="1" applyBorder="1" applyAlignment="1">
      <alignment vertical="center"/>
    </xf>
    <xf numFmtId="10" fontId="11" fillId="3" borderId="3" xfId="2" applyNumberFormat="1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vertical="center"/>
    </xf>
    <xf numFmtId="0" fontId="11" fillId="3" borderId="3" xfId="0" applyFont="1" applyFill="1" applyBorder="1" applyAlignment="1">
      <alignment horizontal="left" vertical="center"/>
    </xf>
    <xf numFmtId="164" fontId="11" fillId="3" borderId="3" xfId="0" applyNumberFormat="1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vertical="center" wrapText="1"/>
    </xf>
    <xf numFmtId="0" fontId="17" fillId="2" borderId="12" xfId="0" applyFont="1" applyFill="1" applyBorder="1" applyAlignment="1">
      <alignment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/>
    </xf>
    <xf numFmtId="43" fontId="11" fillId="3" borderId="3" xfId="0" applyNumberFormat="1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vertical="center"/>
    </xf>
    <xf numFmtId="0" fontId="11" fillId="3" borderId="12" xfId="0" applyFont="1" applyFill="1" applyBorder="1" applyAlignment="1">
      <alignment vertical="center"/>
    </xf>
    <xf numFmtId="164" fontId="11" fillId="3" borderId="12" xfId="0" applyNumberFormat="1" applyFont="1" applyFill="1" applyBorder="1" applyAlignment="1">
      <alignment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left" vertical="center"/>
    </xf>
    <xf numFmtId="164" fontId="11" fillId="3" borderId="11" xfId="1" applyNumberFormat="1" applyFont="1" applyFill="1" applyBorder="1" applyAlignment="1">
      <alignment vertical="center"/>
    </xf>
    <xf numFmtId="164" fontId="20" fillId="3" borderId="11" xfId="1" applyNumberFormat="1" applyFont="1" applyFill="1" applyBorder="1" applyAlignment="1">
      <alignment vertical="center"/>
    </xf>
    <xf numFmtId="10" fontId="11" fillId="3" borderId="11" xfId="2" applyNumberFormat="1" applyFont="1" applyFill="1" applyBorder="1" applyAlignment="1">
      <alignment horizontal="center" vertical="center"/>
    </xf>
    <xf numFmtId="164" fontId="11" fillId="3" borderId="11" xfId="0" applyNumberFormat="1" applyFont="1" applyFill="1" applyBorder="1" applyAlignment="1">
      <alignment vertical="center"/>
    </xf>
    <xf numFmtId="164" fontId="17" fillId="3" borderId="3" xfId="1" applyNumberFormat="1" applyFont="1" applyFill="1" applyBorder="1" applyAlignment="1">
      <alignment vertical="center"/>
    </xf>
    <xf numFmtId="164" fontId="17" fillId="3" borderId="11" xfId="1" applyNumberFormat="1" applyFont="1" applyFill="1" applyBorder="1" applyAlignment="1">
      <alignment vertical="center"/>
    </xf>
    <xf numFmtId="164" fontId="11" fillId="6" borderId="3" xfId="0" applyNumberFormat="1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horizontal="center" vertical="center"/>
    </xf>
    <xf numFmtId="164" fontId="11" fillId="3" borderId="0" xfId="0" applyNumberFormat="1" applyFont="1" applyFill="1" applyBorder="1" applyAlignment="1">
      <alignment vertical="center"/>
    </xf>
    <xf numFmtId="43" fontId="11" fillId="3" borderId="0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1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9</xdr:row>
      <xdr:rowOff>3530</xdr:rowOff>
    </xdr:from>
    <xdr:to>
      <xdr:col>1</xdr:col>
      <xdr:colOff>1813277</xdr:colOff>
      <xdr:row>12</xdr:row>
      <xdr:rowOff>342196</xdr:rowOff>
    </xdr:to>
    <xdr:pic>
      <xdr:nvPicPr>
        <xdr:cNvPr id="2" name="Picture 1" descr="Image result for fot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945" y="821974"/>
          <a:ext cx="1665110" cy="1665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458610</xdr:colOff>
      <xdr:row>9</xdr:row>
      <xdr:rowOff>66082</xdr:rowOff>
    </xdr:from>
    <xdr:to>
      <xdr:col>25</xdr:col>
      <xdr:colOff>578555</xdr:colOff>
      <xdr:row>12</xdr:row>
      <xdr:rowOff>343486</xdr:rowOff>
    </xdr:to>
    <xdr:pic>
      <xdr:nvPicPr>
        <xdr:cNvPr id="3" name="Picture 2" descr="Image result for autohub 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8054" y="884526"/>
          <a:ext cx="1643945" cy="16038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3182056</xdr:colOff>
      <xdr:row>9</xdr:row>
      <xdr:rowOff>4006</xdr:rowOff>
    </xdr:from>
    <xdr:to>
      <xdr:col>6</xdr:col>
      <xdr:colOff>70555</xdr:colOff>
      <xdr:row>12</xdr:row>
      <xdr:rowOff>353530</xdr:rowOff>
    </xdr:to>
    <xdr:pic>
      <xdr:nvPicPr>
        <xdr:cNvPr id="4" name="Picture 3" descr="See the source imag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7834" y="533173"/>
          <a:ext cx="4000499" cy="16759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8</xdr:row>
      <xdr:rowOff>69850</xdr:rowOff>
    </xdr:from>
    <xdr:to>
      <xdr:col>1</xdr:col>
      <xdr:colOff>1093504</xdr:colOff>
      <xdr:row>12</xdr:row>
      <xdr:rowOff>317500</xdr:rowOff>
    </xdr:to>
    <xdr:pic>
      <xdr:nvPicPr>
        <xdr:cNvPr id="2" name="Picture 1" descr="Image result for fot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717" y="69850"/>
          <a:ext cx="945337" cy="908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172860</xdr:colOff>
      <xdr:row>8</xdr:row>
      <xdr:rowOff>101692</xdr:rowOff>
    </xdr:from>
    <xdr:to>
      <xdr:col>25</xdr:col>
      <xdr:colOff>431800</xdr:colOff>
      <xdr:row>12</xdr:row>
      <xdr:rowOff>293060</xdr:rowOff>
    </xdr:to>
    <xdr:pic>
      <xdr:nvPicPr>
        <xdr:cNvPr id="3" name="Picture 2" descr="Image result for autohub 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2460" y="101692"/>
          <a:ext cx="874890" cy="8517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122767</xdr:colOff>
      <xdr:row>8</xdr:row>
      <xdr:rowOff>101600</xdr:rowOff>
    </xdr:from>
    <xdr:to>
      <xdr:col>1</xdr:col>
      <xdr:colOff>973263</xdr:colOff>
      <xdr:row>12</xdr:row>
      <xdr:rowOff>228600</xdr:rowOff>
    </xdr:to>
    <xdr:pic>
      <xdr:nvPicPr>
        <xdr:cNvPr id="2" name="Picture 1" descr="Image result for fot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317" y="101600"/>
          <a:ext cx="850496" cy="787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547510</xdr:colOff>
      <xdr:row>8</xdr:row>
      <xdr:rowOff>69850</xdr:rowOff>
    </xdr:from>
    <xdr:to>
      <xdr:col>25</xdr:col>
      <xdr:colOff>146050</xdr:colOff>
      <xdr:row>12</xdr:row>
      <xdr:rowOff>229560</xdr:rowOff>
    </xdr:to>
    <xdr:pic>
      <xdr:nvPicPr>
        <xdr:cNvPr id="3" name="Picture 2" descr="Image result for autohub 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22710" y="69850"/>
          <a:ext cx="830440" cy="820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81"/>
  <sheetViews>
    <sheetView showGridLines="0" topLeftCell="B53" zoomScale="80" zoomScaleNormal="80" zoomScaleSheetLayoutView="100" workbookViewId="0">
      <pane xSplit="6" topLeftCell="H1" activePane="topRight" state="frozen"/>
      <selection activeCell="B67" sqref="B67"/>
      <selection pane="topRight" activeCell="B61" sqref="B61"/>
    </sheetView>
  </sheetViews>
  <sheetFormatPr defaultColWidth="10.83203125" defaultRowHeight="14"/>
  <cols>
    <col min="1" max="1" width="1.9140625" style="4" customWidth="1"/>
    <col min="2" max="2" width="47.9140625" style="4" customWidth="1"/>
    <col min="3" max="3" width="12.6640625" style="4" customWidth="1"/>
    <col min="4" max="4" width="9.33203125" style="4" customWidth="1"/>
    <col min="5" max="6" width="11.6640625" style="4" customWidth="1"/>
    <col min="7" max="7" width="10" style="4" customWidth="1"/>
    <col min="8" max="9" width="10.5" style="4" customWidth="1"/>
    <col min="10" max="10" width="12.6640625" style="4" customWidth="1"/>
    <col min="11" max="12" width="10" style="4" customWidth="1"/>
    <col min="13" max="13" width="10.5" style="4" customWidth="1"/>
    <col min="14" max="14" width="11.33203125" style="4" customWidth="1"/>
    <col min="15" max="15" width="10.5" style="13" customWidth="1"/>
    <col min="16" max="16" width="8.83203125" style="4" customWidth="1"/>
    <col min="17" max="17" width="9.83203125" style="4" customWidth="1"/>
    <col min="18" max="18" width="8.83203125" style="4" customWidth="1"/>
    <col min="19" max="19" width="8.33203125" style="4" customWidth="1"/>
    <col min="20" max="21" width="12.33203125" style="4" customWidth="1"/>
    <col min="22" max="22" width="11.6640625" style="4" customWidth="1"/>
    <col min="23" max="23" width="8.08203125" style="4" customWidth="1"/>
    <col min="24" max="24" width="9.1640625" style="4" customWidth="1"/>
    <col min="25" max="26" width="10.83203125" style="4"/>
    <col min="27" max="27" width="2.4140625" style="4" customWidth="1"/>
    <col min="28" max="16384" width="10.83203125" style="4"/>
  </cols>
  <sheetData>
    <row r="1" spans="2:26" hidden="1">
      <c r="B1" s="1" t="s">
        <v>0</v>
      </c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6" ht="15" hidden="1" customHeight="1">
      <c r="B2" s="5" t="s">
        <v>1</v>
      </c>
      <c r="C2" s="5" t="s">
        <v>2</v>
      </c>
      <c r="D2" s="6"/>
      <c r="E2" s="7" t="s">
        <v>3</v>
      </c>
      <c r="F2" s="8"/>
      <c r="G2" s="9"/>
      <c r="H2" s="9"/>
      <c r="I2" s="9"/>
      <c r="J2" s="9"/>
      <c r="K2" s="9"/>
      <c r="L2" s="9"/>
      <c r="M2" s="9"/>
      <c r="N2" s="9"/>
      <c r="O2" s="10"/>
      <c r="P2" s="9"/>
      <c r="Q2" s="9"/>
      <c r="R2" s="9"/>
      <c r="S2" s="9"/>
      <c r="T2" s="9"/>
      <c r="U2" s="9"/>
    </row>
    <row r="3" spans="2:26" ht="15" hidden="1" customHeight="1">
      <c r="B3" s="5" t="s">
        <v>4</v>
      </c>
      <c r="C3" s="5" t="s">
        <v>5</v>
      </c>
      <c r="D3" s="6"/>
      <c r="E3" s="5"/>
      <c r="F3" s="9"/>
      <c r="G3" s="9"/>
      <c r="H3" s="9"/>
      <c r="I3" s="9"/>
      <c r="J3" s="9"/>
      <c r="K3" s="9"/>
      <c r="L3" s="9"/>
      <c r="M3" s="9"/>
      <c r="N3" s="9"/>
      <c r="O3" s="10"/>
      <c r="P3" s="9"/>
      <c r="Q3" s="9"/>
      <c r="R3" s="9"/>
      <c r="S3" s="9"/>
      <c r="T3" s="9"/>
      <c r="U3" s="9"/>
    </row>
    <row r="4" spans="2:26" ht="15" hidden="1" customHeight="1">
      <c r="B4" s="5" t="s">
        <v>6</v>
      </c>
      <c r="C4" s="5" t="s">
        <v>7</v>
      </c>
      <c r="D4" s="6"/>
      <c r="E4" s="5"/>
      <c r="F4" s="9"/>
      <c r="G4" s="9"/>
      <c r="H4" s="9"/>
      <c r="I4" s="9"/>
      <c r="J4" s="9"/>
      <c r="K4" s="9"/>
      <c r="L4" s="9"/>
      <c r="M4" s="9"/>
      <c r="N4" s="9"/>
      <c r="O4" s="10"/>
      <c r="P4" s="9"/>
      <c r="Q4" s="9"/>
      <c r="R4" s="9"/>
      <c r="S4" s="9"/>
      <c r="T4" s="9"/>
      <c r="U4" s="9"/>
    </row>
    <row r="5" spans="2:26" ht="15" hidden="1" customHeight="1" thickBot="1">
      <c r="B5" s="5" t="s">
        <v>8</v>
      </c>
      <c r="C5" s="11" t="s">
        <v>9</v>
      </c>
      <c r="D5" s="5"/>
      <c r="E5" s="9"/>
      <c r="F5" s="9"/>
      <c r="G5" s="9"/>
      <c r="H5" s="9"/>
      <c r="I5" s="9"/>
      <c r="J5" s="9"/>
      <c r="K5" s="9"/>
      <c r="L5" s="9"/>
      <c r="M5" s="9"/>
      <c r="N5" s="9"/>
      <c r="O5" s="10"/>
      <c r="P5" s="9"/>
      <c r="Q5" s="9"/>
      <c r="R5" s="9"/>
      <c r="S5" s="9"/>
      <c r="T5" s="9"/>
      <c r="U5" s="9"/>
    </row>
    <row r="6" spans="2:26" ht="20" hidden="1" customHeight="1">
      <c r="G6" s="12">
        <v>0</v>
      </c>
      <c r="H6" s="4" t="s">
        <v>10</v>
      </c>
      <c r="R6" s="9"/>
      <c r="S6" s="9"/>
      <c r="T6" s="9"/>
      <c r="U6" s="9"/>
      <c r="X6" s="98" t="s">
        <v>78</v>
      </c>
      <c r="Y6" s="99"/>
      <c r="Z6" s="100"/>
    </row>
    <row r="7" spans="2:26" ht="32" hidden="1" customHeight="1">
      <c r="B7" s="14" t="s">
        <v>11</v>
      </c>
      <c r="X7" s="15">
        <v>0.36520000000000002</v>
      </c>
      <c r="Y7" s="16">
        <v>0.4536</v>
      </c>
      <c r="Z7" s="17">
        <v>0.53490000000000004</v>
      </c>
    </row>
    <row r="8" spans="2:26" ht="20.5" customHeight="1">
      <c r="B8" s="14"/>
      <c r="X8" s="21"/>
      <c r="Y8" s="21"/>
      <c r="Z8" s="21"/>
    </row>
    <row r="9" spans="2:26" ht="12" customHeight="1">
      <c r="B9" s="14"/>
      <c r="X9" s="21"/>
      <c r="Y9" s="21"/>
      <c r="Z9" s="21"/>
    </row>
    <row r="10" spans="2:26" s="19" customFormat="1" ht="40" customHeight="1">
      <c r="B10" s="18"/>
      <c r="O10" s="20"/>
      <c r="X10" s="21"/>
      <c r="Y10" s="21"/>
      <c r="Z10" s="21"/>
    </row>
    <row r="11" spans="2:26" s="19" customFormat="1" ht="32" customHeight="1">
      <c r="B11" s="18"/>
      <c r="O11" s="20"/>
      <c r="X11" s="21"/>
      <c r="Y11" s="21"/>
      <c r="Z11" s="21"/>
    </row>
    <row r="12" spans="2:26" s="19" customFormat="1" ht="32" customHeight="1">
      <c r="B12" s="18"/>
      <c r="G12"/>
      <c r="O12" s="20"/>
      <c r="X12" s="21"/>
      <c r="Y12" s="21"/>
      <c r="Z12" s="21"/>
    </row>
    <row r="13" spans="2:26" s="19" customFormat="1" ht="32" customHeight="1">
      <c r="B13" s="18"/>
      <c r="O13" s="20"/>
      <c r="X13" s="21"/>
      <c r="Y13" s="21"/>
      <c r="Z13" s="21"/>
    </row>
    <row r="14" spans="2:26" s="14" customFormat="1" ht="40" customHeight="1">
      <c r="B14" s="22" t="s">
        <v>12</v>
      </c>
      <c r="C14" s="22" t="s">
        <v>13</v>
      </c>
      <c r="D14" s="22" t="s">
        <v>14</v>
      </c>
      <c r="E14" s="22" t="s">
        <v>15</v>
      </c>
      <c r="F14" s="22" t="s">
        <v>16</v>
      </c>
      <c r="G14" s="22" t="s">
        <v>17</v>
      </c>
      <c r="H14" s="22" t="s">
        <v>18</v>
      </c>
      <c r="I14" s="22" t="s">
        <v>19</v>
      </c>
      <c r="J14" s="22" t="s">
        <v>20</v>
      </c>
      <c r="K14" s="22" t="s">
        <v>21</v>
      </c>
      <c r="L14" s="22" t="s">
        <v>79</v>
      </c>
      <c r="M14" s="22" t="s">
        <v>22</v>
      </c>
      <c r="N14" s="22" t="s">
        <v>23</v>
      </c>
      <c r="O14" s="22" t="s">
        <v>18</v>
      </c>
      <c r="P14" s="22" t="s">
        <v>24</v>
      </c>
      <c r="Q14" s="22" t="s">
        <v>25</v>
      </c>
      <c r="R14" s="22" t="s">
        <v>26</v>
      </c>
      <c r="S14" s="22" t="s">
        <v>27</v>
      </c>
      <c r="T14" s="22" t="s">
        <v>28</v>
      </c>
      <c r="U14" s="22" t="s">
        <v>29</v>
      </c>
      <c r="V14" s="22" t="s">
        <v>30</v>
      </c>
      <c r="W14" s="23" t="s">
        <v>31</v>
      </c>
      <c r="X14" s="22">
        <v>36</v>
      </c>
      <c r="Y14" s="22">
        <v>48</v>
      </c>
      <c r="Z14" s="22">
        <v>60</v>
      </c>
    </row>
    <row r="15" spans="2:26" s="14" customFormat="1" ht="26" customHeight="1">
      <c r="B15" s="104" t="s">
        <v>77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6"/>
    </row>
    <row r="16" spans="2:26" s="14" customFormat="1" ht="22.5" customHeight="1">
      <c r="B16" s="30" t="s">
        <v>91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2"/>
    </row>
    <row r="17" spans="2:26" ht="25" customHeight="1">
      <c r="B17" s="24" t="s">
        <v>32</v>
      </c>
      <c r="C17" s="25">
        <v>830000</v>
      </c>
      <c r="D17" s="25">
        <v>90000</v>
      </c>
      <c r="E17" s="25">
        <f>C17+D17</f>
        <v>920000</v>
      </c>
      <c r="F17" s="25">
        <f>E17*0.2</f>
        <v>184000</v>
      </c>
      <c r="G17" s="26">
        <v>128000</v>
      </c>
      <c r="H17" s="25">
        <f t="shared" ref="H17:H70" si="0">F17-G17-I17</f>
        <v>36000</v>
      </c>
      <c r="I17" s="25">
        <v>20000</v>
      </c>
      <c r="J17" s="25">
        <f t="shared" ref="J17:J70" si="1">E17-F17</f>
        <v>736000</v>
      </c>
      <c r="K17" s="25">
        <v>60000</v>
      </c>
      <c r="L17" s="25">
        <v>10000</v>
      </c>
      <c r="M17" s="25">
        <f t="shared" ref="M17:M58" si="2">J17*0.15</f>
        <v>110400</v>
      </c>
      <c r="N17" s="25">
        <f>M17+K17+L17</f>
        <v>180400</v>
      </c>
      <c r="O17" s="25">
        <f t="shared" ref="O17:O70" si="3">F17-G17</f>
        <v>56000</v>
      </c>
      <c r="P17" s="25">
        <f t="shared" ref="P17:P42" si="4">ROUNDUP((Z17*1.03*0.017*$Z$14),-3)</f>
        <v>20000</v>
      </c>
      <c r="Q17" s="25">
        <f>ROUNDUP(C17*0.0371,-3)</f>
        <v>31000</v>
      </c>
      <c r="R17" s="25">
        <v>18000</v>
      </c>
      <c r="S17" s="25">
        <v>5000</v>
      </c>
      <c r="T17" s="25">
        <f>SUM(O17:S17)</f>
        <v>130000</v>
      </c>
      <c r="U17" s="25">
        <f t="shared" ref="U17:U70" si="5">E17+Q17+R17+S17</f>
        <v>974000</v>
      </c>
      <c r="V17" s="25">
        <f>N17-T17</f>
        <v>50400</v>
      </c>
      <c r="W17" s="27">
        <f t="shared" ref="W17:W70" si="6">V17/E17</f>
        <v>5.4782608695652171E-2</v>
      </c>
      <c r="X17" s="28">
        <f t="shared" ref="X17:X70" si="7">ROUND(J17*(1+$X$7)/$X$14,0)</f>
        <v>27911</v>
      </c>
      <c r="Y17" s="28">
        <f t="shared" ref="Y17:Y70" si="8">ROUND(J17*(1+$Y$7)/$Y$14,0)</f>
        <v>22289</v>
      </c>
      <c r="Z17" s="28">
        <f t="shared" ref="Z17:Z70" si="9">ROUND(J17*(1+$Z$7)/$Z$14,0)</f>
        <v>18828</v>
      </c>
    </row>
    <row r="18" spans="2:26" ht="25" customHeight="1">
      <c r="B18" s="24" t="s">
        <v>33</v>
      </c>
      <c r="C18" s="25">
        <v>875000</v>
      </c>
      <c r="D18" s="25">
        <v>90000</v>
      </c>
      <c r="E18" s="25">
        <f t="shared" ref="E18:E70" si="10">C18+D18</f>
        <v>965000</v>
      </c>
      <c r="F18" s="25">
        <f t="shared" ref="F18:F59" si="11">E18*0.2</f>
        <v>193000</v>
      </c>
      <c r="G18" s="26">
        <v>135000</v>
      </c>
      <c r="H18" s="25">
        <f t="shared" si="0"/>
        <v>38000</v>
      </c>
      <c r="I18" s="25">
        <v>20000</v>
      </c>
      <c r="J18" s="25">
        <f t="shared" si="1"/>
        <v>772000</v>
      </c>
      <c r="K18" s="25">
        <v>60000</v>
      </c>
      <c r="L18" s="25">
        <v>10000</v>
      </c>
      <c r="M18" s="25">
        <f t="shared" si="2"/>
        <v>115800</v>
      </c>
      <c r="N18" s="25">
        <f t="shared" ref="N18:N70" si="12">M18+K18+L18</f>
        <v>185800</v>
      </c>
      <c r="O18" s="25">
        <f t="shared" si="3"/>
        <v>58000</v>
      </c>
      <c r="P18" s="25">
        <f t="shared" si="4"/>
        <v>21000</v>
      </c>
      <c r="Q18" s="25">
        <f t="shared" ref="Q18:Q70" si="13">ROUNDUP(C18*0.0371,-3)</f>
        <v>33000</v>
      </c>
      <c r="R18" s="25">
        <v>18000</v>
      </c>
      <c r="S18" s="25">
        <v>5000</v>
      </c>
      <c r="T18" s="25">
        <f t="shared" ref="T18:T70" si="14">SUM(O18:S18)</f>
        <v>135000</v>
      </c>
      <c r="U18" s="25">
        <f t="shared" si="5"/>
        <v>1021000</v>
      </c>
      <c r="V18" s="25">
        <f t="shared" ref="V18:V70" si="15">N18-T18</f>
        <v>50800</v>
      </c>
      <c r="W18" s="27">
        <f t="shared" si="6"/>
        <v>5.2642487046632123E-2</v>
      </c>
      <c r="X18" s="28">
        <f t="shared" si="7"/>
        <v>29276</v>
      </c>
      <c r="Y18" s="28">
        <f t="shared" si="8"/>
        <v>23379</v>
      </c>
      <c r="Z18" s="28">
        <f t="shared" si="9"/>
        <v>19749</v>
      </c>
    </row>
    <row r="19" spans="2:26" ht="25" customHeight="1">
      <c r="B19" s="24" t="s">
        <v>34</v>
      </c>
      <c r="C19" s="25">
        <v>940000</v>
      </c>
      <c r="D19" s="25">
        <v>90000</v>
      </c>
      <c r="E19" s="25">
        <f t="shared" si="10"/>
        <v>1030000</v>
      </c>
      <c r="F19" s="25">
        <f t="shared" si="11"/>
        <v>206000</v>
      </c>
      <c r="G19" s="26">
        <v>148000</v>
      </c>
      <c r="H19" s="25">
        <f t="shared" si="0"/>
        <v>38000</v>
      </c>
      <c r="I19" s="25">
        <v>20000</v>
      </c>
      <c r="J19" s="25">
        <f t="shared" si="1"/>
        <v>824000</v>
      </c>
      <c r="K19" s="25">
        <v>60000</v>
      </c>
      <c r="L19" s="25">
        <v>10000</v>
      </c>
      <c r="M19" s="25">
        <f t="shared" si="2"/>
        <v>123600</v>
      </c>
      <c r="N19" s="25">
        <f t="shared" si="12"/>
        <v>193600</v>
      </c>
      <c r="O19" s="25">
        <f t="shared" si="3"/>
        <v>58000</v>
      </c>
      <c r="P19" s="25">
        <f t="shared" si="4"/>
        <v>23000</v>
      </c>
      <c r="Q19" s="25">
        <f t="shared" si="13"/>
        <v>35000</v>
      </c>
      <c r="R19" s="25">
        <v>18000</v>
      </c>
      <c r="S19" s="25">
        <v>5000</v>
      </c>
      <c r="T19" s="25">
        <f t="shared" si="14"/>
        <v>139000</v>
      </c>
      <c r="U19" s="25">
        <f t="shared" si="5"/>
        <v>1088000</v>
      </c>
      <c r="V19" s="25">
        <f t="shared" si="15"/>
        <v>54600</v>
      </c>
      <c r="W19" s="27">
        <f t="shared" si="6"/>
        <v>5.3009708737864078E-2</v>
      </c>
      <c r="X19" s="28">
        <f t="shared" si="7"/>
        <v>31248</v>
      </c>
      <c r="Y19" s="28">
        <f t="shared" si="8"/>
        <v>24953</v>
      </c>
      <c r="Z19" s="28">
        <f t="shared" si="9"/>
        <v>21079</v>
      </c>
    </row>
    <row r="20" spans="2:26" ht="25" customHeight="1">
      <c r="B20" s="24" t="s">
        <v>35</v>
      </c>
      <c r="C20" s="25">
        <v>1005000</v>
      </c>
      <c r="D20" s="25">
        <v>90000</v>
      </c>
      <c r="E20" s="25">
        <f t="shared" si="10"/>
        <v>1095000</v>
      </c>
      <c r="F20" s="25">
        <f t="shared" si="11"/>
        <v>219000</v>
      </c>
      <c r="G20" s="26">
        <v>158000</v>
      </c>
      <c r="H20" s="25">
        <f t="shared" si="0"/>
        <v>41000</v>
      </c>
      <c r="I20" s="25">
        <v>20000</v>
      </c>
      <c r="J20" s="25">
        <f t="shared" si="1"/>
        <v>876000</v>
      </c>
      <c r="K20" s="25">
        <v>60000</v>
      </c>
      <c r="L20" s="25">
        <v>10000</v>
      </c>
      <c r="M20" s="25">
        <f t="shared" si="2"/>
        <v>131400</v>
      </c>
      <c r="N20" s="25">
        <f t="shared" si="12"/>
        <v>201400</v>
      </c>
      <c r="O20" s="25">
        <f t="shared" si="3"/>
        <v>61000</v>
      </c>
      <c r="P20" s="25">
        <f t="shared" si="4"/>
        <v>24000</v>
      </c>
      <c r="Q20" s="25">
        <f t="shared" si="13"/>
        <v>38000</v>
      </c>
      <c r="R20" s="25">
        <v>18000</v>
      </c>
      <c r="S20" s="25">
        <v>5000</v>
      </c>
      <c r="T20" s="25">
        <f t="shared" si="14"/>
        <v>146000</v>
      </c>
      <c r="U20" s="25">
        <f t="shared" si="5"/>
        <v>1156000</v>
      </c>
      <c r="V20" s="25">
        <f t="shared" si="15"/>
        <v>55400</v>
      </c>
      <c r="W20" s="27">
        <f t="shared" si="6"/>
        <v>5.0593607305936074E-2</v>
      </c>
      <c r="X20" s="28">
        <f t="shared" si="7"/>
        <v>33220</v>
      </c>
      <c r="Y20" s="28">
        <f t="shared" si="8"/>
        <v>26528</v>
      </c>
      <c r="Z20" s="28">
        <f t="shared" si="9"/>
        <v>22410</v>
      </c>
    </row>
    <row r="21" spans="2:26" ht="25" customHeight="1">
      <c r="B21" s="24" t="s">
        <v>36</v>
      </c>
      <c r="C21" s="25">
        <v>999000</v>
      </c>
      <c r="D21" s="25">
        <v>90000</v>
      </c>
      <c r="E21" s="25">
        <f t="shared" si="10"/>
        <v>1089000</v>
      </c>
      <c r="F21" s="25">
        <f t="shared" si="11"/>
        <v>217800</v>
      </c>
      <c r="G21" s="26">
        <v>158000</v>
      </c>
      <c r="H21" s="25">
        <f t="shared" si="0"/>
        <v>39800</v>
      </c>
      <c r="I21" s="25">
        <v>20000</v>
      </c>
      <c r="J21" s="25">
        <f t="shared" si="1"/>
        <v>871200</v>
      </c>
      <c r="K21" s="25">
        <v>60000</v>
      </c>
      <c r="L21" s="25">
        <v>10000</v>
      </c>
      <c r="M21" s="25">
        <f t="shared" si="2"/>
        <v>130680</v>
      </c>
      <c r="N21" s="25">
        <f t="shared" si="12"/>
        <v>200680</v>
      </c>
      <c r="O21" s="25">
        <f t="shared" si="3"/>
        <v>59800</v>
      </c>
      <c r="P21" s="25">
        <f t="shared" si="4"/>
        <v>24000</v>
      </c>
      <c r="Q21" s="25">
        <f t="shared" si="13"/>
        <v>38000</v>
      </c>
      <c r="R21" s="25">
        <v>18000</v>
      </c>
      <c r="S21" s="25">
        <v>5000</v>
      </c>
      <c r="T21" s="25">
        <f t="shared" si="14"/>
        <v>144800</v>
      </c>
      <c r="U21" s="25">
        <f t="shared" si="5"/>
        <v>1150000</v>
      </c>
      <c r="V21" s="25">
        <f t="shared" si="15"/>
        <v>55880</v>
      </c>
      <c r="W21" s="27">
        <f t="shared" si="6"/>
        <v>5.131313131313131E-2</v>
      </c>
      <c r="X21" s="28">
        <f t="shared" si="7"/>
        <v>33038</v>
      </c>
      <c r="Y21" s="28">
        <f t="shared" si="8"/>
        <v>26383</v>
      </c>
      <c r="Z21" s="28">
        <f t="shared" si="9"/>
        <v>22287</v>
      </c>
    </row>
    <row r="22" spans="2:26" ht="25" customHeight="1">
      <c r="B22" s="24" t="s">
        <v>37</v>
      </c>
      <c r="C22" s="25">
        <v>910000</v>
      </c>
      <c r="D22" s="25">
        <v>90000</v>
      </c>
      <c r="E22" s="25">
        <f t="shared" si="10"/>
        <v>1000000</v>
      </c>
      <c r="F22" s="25">
        <f t="shared" si="11"/>
        <v>200000</v>
      </c>
      <c r="G22" s="26">
        <v>128000</v>
      </c>
      <c r="H22" s="25">
        <f t="shared" si="0"/>
        <v>52000</v>
      </c>
      <c r="I22" s="25">
        <v>20000</v>
      </c>
      <c r="J22" s="25">
        <f t="shared" si="1"/>
        <v>800000</v>
      </c>
      <c r="K22" s="25">
        <v>70000</v>
      </c>
      <c r="L22" s="25">
        <f t="shared" ref="L22:L70" si="16">I22</f>
        <v>20000</v>
      </c>
      <c r="M22" s="25">
        <f t="shared" si="2"/>
        <v>120000</v>
      </c>
      <c r="N22" s="25">
        <f t="shared" si="12"/>
        <v>210000</v>
      </c>
      <c r="O22" s="25">
        <f t="shared" si="3"/>
        <v>72000</v>
      </c>
      <c r="P22" s="25">
        <f t="shared" si="4"/>
        <v>22000</v>
      </c>
      <c r="Q22" s="25">
        <f t="shared" si="13"/>
        <v>34000</v>
      </c>
      <c r="R22" s="25">
        <v>18000</v>
      </c>
      <c r="S22" s="25">
        <v>5000</v>
      </c>
      <c r="T22" s="25">
        <f t="shared" si="14"/>
        <v>151000</v>
      </c>
      <c r="U22" s="25">
        <f t="shared" si="5"/>
        <v>1057000</v>
      </c>
      <c r="V22" s="25">
        <f t="shared" si="15"/>
        <v>59000</v>
      </c>
      <c r="W22" s="27">
        <f t="shared" si="6"/>
        <v>5.8999999999999997E-2</v>
      </c>
      <c r="X22" s="28">
        <f t="shared" si="7"/>
        <v>30338</v>
      </c>
      <c r="Y22" s="28">
        <f t="shared" si="8"/>
        <v>24227</v>
      </c>
      <c r="Z22" s="28">
        <f t="shared" si="9"/>
        <v>20465</v>
      </c>
    </row>
    <row r="23" spans="2:26" s="14" customFormat="1" ht="22.5" customHeight="1">
      <c r="B23" s="30" t="s">
        <v>100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2"/>
    </row>
    <row r="24" spans="2:26" ht="25" customHeight="1">
      <c r="B24" s="24" t="s">
        <v>38</v>
      </c>
      <c r="C24" s="25">
        <v>940000</v>
      </c>
      <c r="D24" s="25">
        <v>90000</v>
      </c>
      <c r="E24" s="25">
        <f t="shared" si="10"/>
        <v>1030000</v>
      </c>
      <c r="F24" s="25">
        <f t="shared" si="11"/>
        <v>206000</v>
      </c>
      <c r="G24" s="26">
        <v>148000</v>
      </c>
      <c r="H24" s="25">
        <f t="shared" si="0"/>
        <v>58000</v>
      </c>
      <c r="I24" s="25"/>
      <c r="J24" s="25">
        <f t="shared" si="1"/>
        <v>824000</v>
      </c>
      <c r="K24" s="25">
        <v>65000</v>
      </c>
      <c r="L24" s="25">
        <f t="shared" si="16"/>
        <v>0</v>
      </c>
      <c r="M24" s="25">
        <f t="shared" si="2"/>
        <v>123600</v>
      </c>
      <c r="N24" s="25">
        <f t="shared" si="12"/>
        <v>188600</v>
      </c>
      <c r="O24" s="25">
        <f t="shared" si="3"/>
        <v>58000</v>
      </c>
      <c r="P24" s="25">
        <f t="shared" si="4"/>
        <v>23000</v>
      </c>
      <c r="Q24" s="25">
        <f t="shared" si="13"/>
        <v>35000</v>
      </c>
      <c r="R24" s="25">
        <v>18000</v>
      </c>
      <c r="S24" s="25">
        <v>5000</v>
      </c>
      <c r="T24" s="25">
        <f t="shared" si="14"/>
        <v>139000</v>
      </c>
      <c r="U24" s="25">
        <f t="shared" si="5"/>
        <v>1088000</v>
      </c>
      <c r="V24" s="25">
        <f t="shared" si="15"/>
        <v>49600</v>
      </c>
      <c r="W24" s="27">
        <f t="shared" si="6"/>
        <v>4.8155339805825245E-2</v>
      </c>
      <c r="X24" s="28">
        <f t="shared" si="7"/>
        <v>31248</v>
      </c>
      <c r="Y24" s="28">
        <f t="shared" si="8"/>
        <v>24953</v>
      </c>
      <c r="Z24" s="28">
        <f t="shared" si="9"/>
        <v>21079</v>
      </c>
    </row>
    <row r="25" spans="2:26" ht="25" customHeight="1">
      <c r="B25" s="24" t="s">
        <v>39</v>
      </c>
      <c r="C25" s="25">
        <v>990000</v>
      </c>
      <c r="D25" s="25">
        <v>90000</v>
      </c>
      <c r="E25" s="25">
        <f t="shared" si="10"/>
        <v>1080000</v>
      </c>
      <c r="F25" s="25">
        <f t="shared" si="11"/>
        <v>216000</v>
      </c>
      <c r="G25" s="26">
        <v>148000</v>
      </c>
      <c r="H25" s="25">
        <f t="shared" si="0"/>
        <v>68000</v>
      </c>
      <c r="I25" s="25"/>
      <c r="J25" s="25">
        <f t="shared" si="1"/>
        <v>864000</v>
      </c>
      <c r="K25" s="25">
        <v>75000</v>
      </c>
      <c r="L25" s="25">
        <f t="shared" si="16"/>
        <v>0</v>
      </c>
      <c r="M25" s="25">
        <f t="shared" si="2"/>
        <v>129600</v>
      </c>
      <c r="N25" s="25">
        <f t="shared" si="12"/>
        <v>204600</v>
      </c>
      <c r="O25" s="25">
        <f t="shared" si="3"/>
        <v>68000</v>
      </c>
      <c r="P25" s="25">
        <f t="shared" si="4"/>
        <v>24000</v>
      </c>
      <c r="Q25" s="25">
        <f t="shared" si="13"/>
        <v>37000</v>
      </c>
      <c r="R25" s="25">
        <v>18000</v>
      </c>
      <c r="S25" s="25">
        <v>5000</v>
      </c>
      <c r="T25" s="25">
        <f t="shared" si="14"/>
        <v>152000</v>
      </c>
      <c r="U25" s="25">
        <f t="shared" si="5"/>
        <v>1140000</v>
      </c>
      <c r="V25" s="25">
        <f t="shared" si="15"/>
        <v>52600</v>
      </c>
      <c r="W25" s="27">
        <f t="shared" si="6"/>
        <v>4.87037037037037E-2</v>
      </c>
      <c r="X25" s="28">
        <f t="shared" si="7"/>
        <v>32765</v>
      </c>
      <c r="Y25" s="28">
        <f t="shared" si="8"/>
        <v>26165</v>
      </c>
      <c r="Z25" s="28">
        <f t="shared" si="9"/>
        <v>22103</v>
      </c>
    </row>
    <row r="26" spans="2:26" ht="25" customHeight="1">
      <c r="B26" s="24" t="s">
        <v>40</v>
      </c>
      <c r="C26" s="25">
        <v>1060000</v>
      </c>
      <c r="D26" s="25">
        <v>90000</v>
      </c>
      <c r="E26" s="25">
        <f t="shared" si="10"/>
        <v>1150000</v>
      </c>
      <c r="F26" s="25">
        <f t="shared" si="11"/>
        <v>230000</v>
      </c>
      <c r="G26" s="26">
        <v>158000</v>
      </c>
      <c r="H26" s="25">
        <f t="shared" si="0"/>
        <v>72000</v>
      </c>
      <c r="I26" s="25"/>
      <c r="J26" s="25">
        <f t="shared" si="1"/>
        <v>920000</v>
      </c>
      <c r="K26" s="25">
        <v>80000</v>
      </c>
      <c r="L26" s="25">
        <f t="shared" si="16"/>
        <v>0</v>
      </c>
      <c r="M26" s="25">
        <f t="shared" si="2"/>
        <v>138000</v>
      </c>
      <c r="N26" s="25">
        <f t="shared" si="12"/>
        <v>218000</v>
      </c>
      <c r="O26" s="25">
        <f t="shared" si="3"/>
        <v>72000</v>
      </c>
      <c r="P26" s="25">
        <f t="shared" si="4"/>
        <v>25000</v>
      </c>
      <c r="Q26" s="25">
        <f t="shared" si="13"/>
        <v>40000</v>
      </c>
      <c r="R26" s="25">
        <v>18000</v>
      </c>
      <c r="S26" s="25">
        <v>5000</v>
      </c>
      <c r="T26" s="25">
        <f t="shared" si="14"/>
        <v>160000</v>
      </c>
      <c r="U26" s="25">
        <f t="shared" si="5"/>
        <v>1213000</v>
      </c>
      <c r="V26" s="25">
        <f t="shared" si="15"/>
        <v>58000</v>
      </c>
      <c r="W26" s="27">
        <f t="shared" si="6"/>
        <v>5.0434782608695654E-2</v>
      </c>
      <c r="X26" s="28">
        <f t="shared" si="7"/>
        <v>34888</v>
      </c>
      <c r="Y26" s="28">
        <f t="shared" si="8"/>
        <v>27861</v>
      </c>
      <c r="Z26" s="28">
        <f t="shared" si="9"/>
        <v>23535</v>
      </c>
    </row>
    <row r="27" spans="2:26" ht="25" customHeight="1">
      <c r="B27" s="24" t="s">
        <v>41</v>
      </c>
      <c r="C27" s="25">
        <v>1125000</v>
      </c>
      <c r="D27" s="25">
        <v>90000</v>
      </c>
      <c r="E27" s="25">
        <f t="shared" si="10"/>
        <v>1215000</v>
      </c>
      <c r="F27" s="25">
        <f t="shared" si="11"/>
        <v>243000</v>
      </c>
      <c r="G27" s="26">
        <v>175000</v>
      </c>
      <c r="H27" s="25">
        <f t="shared" si="0"/>
        <v>68000</v>
      </c>
      <c r="I27" s="25"/>
      <c r="J27" s="25">
        <f t="shared" si="1"/>
        <v>972000</v>
      </c>
      <c r="K27" s="25">
        <v>75000</v>
      </c>
      <c r="L27" s="25">
        <f t="shared" si="16"/>
        <v>0</v>
      </c>
      <c r="M27" s="25">
        <f t="shared" si="2"/>
        <v>145800</v>
      </c>
      <c r="N27" s="25">
        <f t="shared" si="12"/>
        <v>220800</v>
      </c>
      <c r="O27" s="25">
        <f t="shared" si="3"/>
        <v>68000</v>
      </c>
      <c r="P27" s="25">
        <f t="shared" si="4"/>
        <v>27000</v>
      </c>
      <c r="Q27" s="25">
        <f t="shared" si="13"/>
        <v>42000</v>
      </c>
      <c r="R27" s="25">
        <v>18000</v>
      </c>
      <c r="S27" s="25">
        <v>5000</v>
      </c>
      <c r="T27" s="25">
        <f t="shared" si="14"/>
        <v>160000</v>
      </c>
      <c r="U27" s="25">
        <f t="shared" si="5"/>
        <v>1280000</v>
      </c>
      <c r="V27" s="25">
        <f t="shared" si="15"/>
        <v>60800</v>
      </c>
      <c r="W27" s="27">
        <f t="shared" si="6"/>
        <v>5.0041152263374487E-2</v>
      </c>
      <c r="X27" s="28">
        <f t="shared" si="7"/>
        <v>36860</v>
      </c>
      <c r="Y27" s="28">
        <f t="shared" si="8"/>
        <v>29435</v>
      </c>
      <c r="Z27" s="28">
        <f t="shared" si="9"/>
        <v>24865</v>
      </c>
    </row>
    <row r="28" spans="2:26" ht="25" customHeight="1">
      <c r="B28" s="24" t="s">
        <v>42</v>
      </c>
      <c r="C28" s="25">
        <v>1125000</v>
      </c>
      <c r="D28" s="25">
        <v>90000</v>
      </c>
      <c r="E28" s="25">
        <f t="shared" si="10"/>
        <v>1215000</v>
      </c>
      <c r="F28" s="25">
        <f t="shared" si="11"/>
        <v>243000</v>
      </c>
      <c r="G28" s="26">
        <v>175000</v>
      </c>
      <c r="H28" s="25">
        <f t="shared" si="0"/>
        <v>68000</v>
      </c>
      <c r="I28" s="25"/>
      <c r="J28" s="25">
        <f t="shared" si="1"/>
        <v>972000</v>
      </c>
      <c r="K28" s="25">
        <v>75000</v>
      </c>
      <c r="L28" s="25">
        <f t="shared" si="16"/>
        <v>0</v>
      </c>
      <c r="M28" s="25">
        <f t="shared" si="2"/>
        <v>145800</v>
      </c>
      <c r="N28" s="25">
        <f t="shared" si="12"/>
        <v>220800</v>
      </c>
      <c r="O28" s="25">
        <f t="shared" si="3"/>
        <v>68000</v>
      </c>
      <c r="P28" s="25">
        <f t="shared" si="4"/>
        <v>27000</v>
      </c>
      <c r="Q28" s="25">
        <f t="shared" si="13"/>
        <v>42000</v>
      </c>
      <c r="R28" s="25">
        <v>18000</v>
      </c>
      <c r="S28" s="25">
        <v>5000</v>
      </c>
      <c r="T28" s="25">
        <f t="shared" si="14"/>
        <v>160000</v>
      </c>
      <c r="U28" s="25">
        <f t="shared" si="5"/>
        <v>1280000</v>
      </c>
      <c r="V28" s="25">
        <f t="shared" si="15"/>
        <v>60800</v>
      </c>
      <c r="W28" s="27">
        <f t="shared" si="6"/>
        <v>5.0041152263374487E-2</v>
      </c>
      <c r="X28" s="28">
        <f t="shared" si="7"/>
        <v>36860</v>
      </c>
      <c r="Y28" s="28">
        <f t="shared" si="8"/>
        <v>29435</v>
      </c>
      <c r="Z28" s="28">
        <f t="shared" si="9"/>
        <v>24865</v>
      </c>
    </row>
    <row r="29" spans="2:26" ht="25" customHeight="1">
      <c r="B29" s="24" t="s">
        <v>43</v>
      </c>
      <c r="C29" s="25">
        <v>1980000</v>
      </c>
      <c r="D29" s="25">
        <v>90000</v>
      </c>
      <c r="E29" s="25">
        <f t="shared" si="10"/>
        <v>2070000</v>
      </c>
      <c r="F29" s="25">
        <f t="shared" si="11"/>
        <v>414000</v>
      </c>
      <c r="G29" s="26">
        <v>158000</v>
      </c>
      <c r="H29" s="25">
        <f t="shared" si="0"/>
        <v>256000</v>
      </c>
      <c r="I29" s="25"/>
      <c r="J29" s="25">
        <f t="shared" si="1"/>
        <v>1656000</v>
      </c>
      <c r="K29" s="25">
        <v>310000</v>
      </c>
      <c r="L29" s="25">
        <f t="shared" si="16"/>
        <v>0</v>
      </c>
      <c r="M29" s="25">
        <f t="shared" si="2"/>
        <v>248400</v>
      </c>
      <c r="N29" s="25">
        <f t="shared" si="12"/>
        <v>558400</v>
      </c>
      <c r="O29" s="25">
        <f t="shared" si="3"/>
        <v>256000</v>
      </c>
      <c r="P29" s="25">
        <f t="shared" si="4"/>
        <v>45000</v>
      </c>
      <c r="Q29" s="25">
        <f t="shared" si="13"/>
        <v>74000</v>
      </c>
      <c r="R29" s="25">
        <v>18000</v>
      </c>
      <c r="S29" s="25">
        <v>5000</v>
      </c>
      <c r="T29" s="25">
        <f t="shared" si="14"/>
        <v>398000</v>
      </c>
      <c r="U29" s="25">
        <f t="shared" si="5"/>
        <v>2167000</v>
      </c>
      <c r="V29" s="25">
        <f t="shared" si="15"/>
        <v>160400</v>
      </c>
      <c r="W29" s="27">
        <f t="shared" si="6"/>
        <v>7.7487922705314016E-2</v>
      </c>
      <c r="X29" s="28">
        <f t="shared" si="7"/>
        <v>62799</v>
      </c>
      <c r="Y29" s="28">
        <f t="shared" si="8"/>
        <v>50149</v>
      </c>
      <c r="Z29" s="28">
        <f t="shared" si="9"/>
        <v>42363</v>
      </c>
    </row>
    <row r="30" spans="2:26" ht="25" customHeight="1">
      <c r="B30" s="24" t="s">
        <v>44</v>
      </c>
      <c r="C30" s="25">
        <v>1395000</v>
      </c>
      <c r="D30" s="25">
        <v>90000</v>
      </c>
      <c r="E30" s="25">
        <f t="shared" si="10"/>
        <v>1485000</v>
      </c>
      <c r="F30" s="25">
        <f t="shared" si="11"/>
        <v>297000</v>
      </c>
      <c r="G30" s="26">
        <v>198000</v>
      </c>
      <c r="H30" s="25">
        <f t="shared" si="0"/>
        <v>99000</v>
      </c>
      <c r="I30" s="25"/>
      <c r="J30" s="25">
        <f t="shared" si="1"/>
        <v>1188000</v>
      </c>
      <c r="K30" s="25">
        <v>100000</v>
      </c>
      <c r="L30" s="25">
        <f t="shared" si="16"/>
        <v>0</v>
      </c>
      <c r="M30" s="25">
        <f t="shared" si="2"/>
        <v>178200</v>
      </c>
      <c r="N30" s="25">
        <f t="shared" si="12"/>
        <v>278200</v>
      </c>
      <c r="O30" s="25">
        <f t="shared" si="3"/>
        <v>99000</v>
      </c>
      <c r="P30" s="25">
        <f t="shared" si="4"/>
        <v>32000</v>
      </c>
      <c r="Q30" s="25">
        <f t="shared" si="13"/>
        <v>52000</v>
      </c>
      <c r="R30" s="25">
        <v>18000</v>
      </c>
      <c r="S30" s="25">
        <v>5000</v>
      </c>
      <c r="T30" s="25">
        <f t="shared" si="14"/>
        <v>206000</v>
      </c>
      <c r="U30" s="25">
        <f t="shared" si="5"/>
        <v>1560000</v>
      </c>
      <c r="V30" s="25">
        <f t="shared" si="15"/>
        <v>72200</v>
      </c>
      <c r="W30" s="27">
        <f t="shared" si="6"/>
        <v>4.8619528619528618E-2</v>
      </c>
      <c r="X30" s="28">
        <f t="shared" si="7"/>
        <v>45052</v>
      </c>
      <c r="Y30" s="28">
        <f t="shared" si="8"/>
        <v>35977</v>
      </c>
      <c r="Z30" s="28">
        <f t="shared" si="9"/>
        <v>30391</v>
      </c>
    </row>
    <row r="31" spans="2:26" s="14" customFormat="1" ht="22.5" customHeight="1">
      <c r="B31" s="30" t="s">
        <v>99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</row>
    <row r="32" spans="2:26" ht="25" customHeight="1">
      <c r="B32" s="24" t="s">
        <v>45</v>
      </c>
      <c r="C32" s="25">
        <v>995000</v>
      </c>
      <c r="D32" s="25">
        <v>90000</v>
      </c>
      <c r="E32" s="25">
        <f t="shared" si="10"/>
        <v>1085000</v>
      </c>
      <c r="F32" s="25">
        <f t="shared" si="11"/>
        <v>217000</v>
      </c>
      <c r="G32" s="26">
        <v>158000</v>
      </c>
      <c r="H32" s="25">
        <f t="shared" si="0"/>
        <v>59000</v>
      </c>
      <c r="I32" s="25"/>
      <c r="J32" s="25">
        <f t="shared" si="1"/>
        <v>868000</v>
      </c>
      <c r="K32" s="25">
        <v>60000</v>
      </c>
      <c r="L32" s="25">
        <f t="shared" si="16"/>
        <v>0</v>
      </c>
      <c r="M32" s="25">
        <f t="shared" si="2"/>
        <v>130200</v>
      </c>
      <c r="N32" s="25">
        <f t="shared" si="12"/>
        <v>190200</v>
      </c>
      <c r="O32" s="25">
        <f t="shared" si="3"/>
        <v>59000</v>
      </c>
      <c r="P32" s="25">
        <f t="shared" si="4"/>
        <v>24000</v>
      </c>
      <c r="Q32" s="25">
        <f t="shared" si="13"/>
        <v>37000</v>
      </c>
      <c r="R32" s="25">
        <v>18000</v>
      </c>
      <c r="S32" s="25">
        <v>5000</v>
      </c>
      <c r="T32" s="25">
        <f t="shared" si="14"/>
        <v>143000</v>
      </c>
      <c r="U32" s="25">
        <f t="shared" si="5"/>
        <v>1145000</v>
      </c>
      <c r="V32" s="25">
        <f t="shared" si="15"/>
        <v>47200</v>
      </c>
      <c r="W32" s="27">
        <f t="shared" si="6"/>
        <v>4.3502304147465441E-2</v>
      </c>
      <c r="X32" s="28">
        <f t="shared" si="7"/>
        <v>32916</v>
      </c>
      <c r="Y32" s="28">
        <f t="shared" si="8"/>
        <v>26286</v>
      </c>
      <c r="Z32" s="28">
        <f t="shared" si="9"/>
        <v>22205</v>
      </c>
    </row>
    <row r="33" spans="2:26" ht="25" customHeight="1">
      <c r="B33" s="24" t="s">
        <v>46</v>
      </c>
      <c r="C33" s="25">
        <v>1050000</v>
      </c>
      <c r="D33" s="25">
        <v>90000</v>
      </c>
      <c r="E33" s="25">
        <f t="shared" si="10"/>
        <v>1140000</v>
      </c>
      <c r="F33" s="25">
        <f t="shared" si="11"/>
        <v>228000</v>
      </c>
      <c r="G33" s="26">
        <v>168000</v>
      </c>
      <c r="H33" s="25">
        <f t="shared" si="0"/>
        <v>60000</v>
      </c>
      <c r="I33" s="25"/>
      <c r="J33" s="25">
        <f t="shared" si="1"/>
        <v>912000</v>
      </c>
      <c r="K33" s="25">
        <v>70000</v>
      </c>
      <c r="L33" s="25">
        <f t="shared" si="16"/>
        <v>0</v>
      </c>
      <c r="M33" s="25">
        <f t="shared" si="2"/>
        <v>136800</v>
      </c>
      <c r="N33" s="25">
        <f t="shared" si="12"/>
        <v>206800</v>
      </c>
      <c r="O33" s="25">
        <f t="shared" si="3"/>
        <v>60000</v>
      </c>
      <c r="P33" s="25">
        <f t="shared" si="4"/>
        <v>25000</v>
      </c>
      <c r="Q33" s="25">
        <f t="shared" si="13"/>
        <v>39000</v>
      </c>
      <c r="R33" s="25">
        <v>18000</v>
      </c>
      <c r="S33" s="25">
        <v>5000</v>
      </c>
      <c r="T33" s="25">
        <f t="shared" si="14"/>
        <v>147000</v>
      </c>
      <c r="U33" s="25">
        <f t="shared" si="5"/>
        <v>1202000</v>
      </c>
      <c r="V33" s="25">
        <f t="shared" si="15"/>
        <v>59800</v>
      </c>
      <c r="W33" s="27">
        <f t="shared" si="6"/>
        <v>5.2456140350877194E-2</v>
      </c>
      <c r="X33" s="28">
        <f t="shared" si="7"/>
        <v>34585</v>
      </c>
      <c r="Y33" s="28">
        <f t="shared" si="8"/>
        <v>27618</v>
      </c>
      <c r="Z33" s="28">
        <f t="shared" si="9"/>
        <v>23330</v>
      </c>
    </row>
    <row r="34" spans="2:26" ht="25" customHeight="1">
      <c r="B34" s="24" t="s">
        <v>47</v>
      </c>
      <c r="C34" s="25">
        <v>1160000</v>
      </c>
      <c r="D34" s="25">
        <v>90000</v>
      </c>
      <c r="E34" s="25">
        <f t="shared" si="10"/>
        <v>1250000</v>
      </c>
      <c r="F34" s="25">
        <f t="shared" si="11"/>
        <v>250000</v>
      </c>
      <c r="G34" s="26">
        <v>178000</v>
      </c>
      <c r="H34" s="25">
        <f t="shared" si="0"/>
        <v>72000</v>
      </c>
      <c r="I34" s="25"/>
      <c r="J34" s="25">
        <f t="shared" si="1"/>
        <v>1000000</v>
      </c>
      <c r="K34" s="25">
        <v>80000</v>
      </c>
      <c r="L34" s="25">
        <f t="shared" si="16"/>
        <v>0</v>
      </c>
      <c r="M34" s="25">
        <f t="shared" si="2"/>
        <v>150000</v>
      </c>
      <c r="N34" s="25">
        <f t="shared" si="12"/>
        <v>230000</v>
      </c>
      <c r="O34" s="25">
        <f t="shared" si="3"/>
        <v>72000</v>
      </c>
      <c r="P34" s="25">
        <f t="shared" si="4"/>
        <v>27000</v>
      </c>
      <c r="Q34" s="25">
        <f t="shared" si="13"/>
        <v>44000</v>
      </c>
      <c r="R34" s="25">
        <v>18000</v>
      </c>
      <c r="S34" s="25">
        <v>5000</v>
      </c>
      <c r="T34" s="25">
        <f t="shared" si="14"/>
        <v>166000</v>
      </c>
      <c r="U34" s="25">
        <f t="shared" si="5"/>
        <v>1317000</v>
      </c>
      <c r="V34" s="25">
        <f t="shared" si="15"/>
        <v>64000</v>
      </c>
      <c r="W34" s="27">
        <f t="shared" si="6"/>
        <v>5.1200000000000002E-2</v>
      </c>
      <c r="X34" s="28">
        <f t="shared" si="7"/>
        <v>37922</v>
      </c>
      <c r="Y34" s="28">
        <f t="shared" si="8"/>
        <v>30283</v>
      </c>
      <c r="Z34" s="28">
        <f t="shared" si="9"/>
        <v>25582</v>
      </c>
    </row>
    <row r="35" spans="2:26" ht="25" customHeight="1">
      <c r="B35" s="24" t="s">
        <v>48</v>
      </c>
      <c r="C35" s="25">
        <v>1195000</v>
      </c>
      <c r="D35" s="25">
        <v>90000</v>
      </c>
      <c r="E35" s="25">
        <f t="shared" si="10"/>
        <v>1285000</v>
      </c>
      <c r="F35" s="25">
        <f t="shared" si="11"/>
        <v>257000</v>
      </c>
      <c r="G35" s="26">
        <v>158000</v>
      </c>
      <c r="H35" s="25">
        <f t="shared" si="0"/>
        <v>99000</v>
      </c>
      <c r="I35" s="25"/>
      <c r="J35" s="25">
        <f t="shared" si="1"/>
        <v>1028000</v>
      </c>
      <c r="K35" s="25">
        <v>125000</v>
      </c>
      <c r="L35" s="25">
        <f t="shared" si="16"/>
        <v>0</v>
      </c>
      <c r="M35" s="25">
        <f t="shared" si="2"/>
        <v>154200</v>
      </c>
      <c r="N35" s="25">
        <f t="shared" si="12"/>
        <v>279200</v>
      </c>
      <c r="O35" s="25">
        <f t="shared" si="3"/>
        <v>99000</v>
      </c>
      <c r="P35" s="25">
        <f t="shared" si="4"/>
        <v>28000</v>
      </c>
      <c r="Q35" s="25">
        <f t="shared" si="13"/>
        <v>45000</v>
      </c>
      <c r="R35" s="25">
        <v>18000</v>
      </c>
      <c r="S35" s="25">
        <v>5000</v>
      </c>
      <c r="T35" s="25">
        <f t="shared" si="14"/>
        <v>195000</v>
      </c>
      <c r="U35" s="25">
        <f t="shared" si="5"/>
        <v>1353000</v>
      </c>
      <c r="V35" s="25">
        <f t="shared" si="15"/>
        <v>84200</v>
      </c>
      <c r="W35" s="27">
        <f t="shared" si="6"/>
        <v>6.5525291828793769E-2</v>
      </c>
      <c r="X35" s="28">
        <f t="shared" si="7"/>
        <v>38984</v>
      </c>
      <c r="Y35" s="28">
        <f t="shared" si="8"/>
        <v>31131</v>
      </c>
      <c r="Z35" s="28">
        <f t="shared" si="9"/>
        <v>26298</v>
      </c>
    </row>
    <row r="36" spans="2:26" ht="25" customHeight="1">
      <c r="B36" s="24" t="s">
        <v>49</v>
      </c>
      <c r="C36" s="25">
        <v>1590000</v>
      </c>
      <c r="D36" s="25">
        <v>90000</v>
      </c>
      <c r="E36" s="25">
        <f t="shared" si="10"/>
        <v>1680000</v>
      </c>
      <c r="F36" s="25">
        <f t="shared" si="11"/>
        <v>336000</v>
      </c>
      <c r="G36" s="26">
        <v>228000</v>
      </c>
      <c r="H36" s="25">
        <f t="shared" si="0"/>
        <v>108000</v>
      </c>
      <c r="I36" s="25"/>
      <c r="J36" s="25">
        <f t="shared" si="1"/>
        <v>1344000</v>
      </c>
      <c r="K36" s="25">
        <v>110000</v>
      </c>
      <c r="L36" s="25"/>
      <c r="M36" s="25">
        <f t="shared" si="2"/>
        <v>201600</v>
      </c>
      <c r="N36" s="25">
        <f t="shared" ref="N36" si="17">M36+K36+L36</f>
        <v>311600</v>
      </c>
      <c r="O36" s="25">
        <f t="shared" si="3"/>
        <v>108000</v>
      </c>
      <c r="P36" s="25">
        <f t="shared" si="4"/>
        <v>37000</v>
      </c>
      <c r="Q36" s="25">
        <f t="shared" si="13"/>
        <v>59000</v>
      </c>
      <c r="R36" s="25">
        <v>18000</v>
      </c>
      <c r="S36" s="25">
        <v>5000</v>
      </c>
      <c r="T36" s="25">
        <f t="shared" ref="T36" si="18">SUM(O36:S36)</f>
        <v>227000</v>
      </c>
      <c r="U36" s="25">
        <f t="shared" si="5"/>
        <v>1762000</v>
      </c>
      <c r="V36" s="25">
        <f t="shared" ref="V36" si="19">N36-T36</f>
        <v>84600</v>
      </c>
      <c r="W36" s="27">
        <f t="shared" si="6"/>
        <v>5.0357142857142857E-2</v>
      </c>
      <c r="X36" s="28">
        <f t="shared" si="7"/>
        <v>50967</v>
      </c>
      <c r="Y36" s="28">
        <f t="shared" si="8"/>
        <v>40701</v>
      </c>
      <c r="Z36" s="28">
        <f t="shared" si="9"/>
        <v>34382</v>
      </c>
    </row>
    <row r="37" spans="2:26" s="14" customFormat="1" ht="22.5" customHeight="1">
      <c r="B37" s="30" t="s">
        <v>98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2"/>
    </row>
    <row r="38" spans="2:26" ht="25" customHeight="1">
      <c r="B38" s="24" t="s">
        <v>50</v>
      </c>
      <c r="C38" s="25">
        <v>1095000</v>
      </c>
      <c r="D38" s="25">
        <v>120000</v>
      </c>
      <c r="E38" s="25">
        <f t="shared" si="10"/>
        <v>1215000</v>
      </c>
      <c r="F38" s="25">
        <f t="shared" si="11"/>
        <v>243000</v>
      </c>
      <c r="G38" s="26">
        <v>158000</v>
      </c>
      <c r="H38" s="25">
        <f t="shared" si="0"/>
        <v>65000</v>
      </c>
      <c r="I38" s="25">
        <v>20000</v>
      </c>
      <c r="J38" s="25">
        <f t="shared" si="1"/>
        <v>972000</v>
      </c>
      <c r="K38" s="25">
        <v>70000</v>
      </c>
      <c r="L38" s="25">
        <f t="shared" si="16"/>
        <v>20000</v>
      </c>
      <c r="M38" s="25">
        <f t="shared" si="2"/>
        <v>145800</v>
      </c>
      <c r="N38" s="25">
        <f t="shared" si="12"/>
        <v>235800</v>
      </c>
      <c r="O38" s="25">
        <f t="shared" si="3"/>
        <v>85000</v>
      </c>
      <c r="P38" s="25">
        <f t="shared" si="4"/>
        <v>27000</v>
      </c>
      <c r="Q38" s="25">
        <f t="shared" si="13"/>
        <v>41000</v>
      </c>
      <c r="R38" s="25">
        <v>18000</v>
      </c>
      <c r="S38" s="25">
        <v>5000</v>
      </c>
      <c r="T38" s="25">
        <f t="shared" si="14"/>
        <v>176000</v>
      </c>
      <c r="U38" s="25">
        <f t="shared" si="5"/>
        <v>1279000</v>
      </c>
      <c r="V38" s="25">
        <f t="shared" si="15"/>
        <v>59800</v>
      </c>
      <c r="W38" s="27">
        <f t="shared" si="6"/>
        <v>4.9218106995884775E-2</v>
      </c>
      <c r="X38" s="28">
        <f t="shared" si="7"/>
        <v>36860</v>
      </c>
      <c r="Y38" s="28">
        <f t="shared" si="8"/>
        <v>29435</v>
      </c>
      <c r="Z38" s="28">
        <f t="shared" si="9"/>
        <v>24865</v>
      </c>
    </row>
    <row r="39" spans="2:26" ht="25" customHeight="1">
      <c r="B39" s="24" t="s">
        <v>51</v>
      </c>
      <c r="C39" s="25">
        <v>1180000</v>
      </c>
      <c r="D39" s="25">
        <v>120000</v>
      </c>
      <c r="E39" s="25">
        <f t="shared" si="10"/>
        <v>1300000</v>
      </c>
      <c r="F39" s="25">
        <f t="shared" si="11"/>
        <v>260000</v>
      </c>
      <c r="G39" s="26">
        <v>158000</v>
      </c>
      <c r="H39" s="25">
        <f t="shared" si="0"/>
        <v>82000</v>
      </c>
      <c r="I39" s="25">
        <v>20000</v>
      </c>
      <c r="J39" s="25">
        <f t="shared" si="1"/>
        <v>1040000</v>
      </c>
      <c r="K39" s="25">
        <v>90000</v>
      </c>
      <c r="L39" s="25">
        <f t="shared" si="16"/>
        <v>20000</v>
      </c>
      <c r="M39" s="25">
        <f t="shared" si="2"/>
        <v>156000</v>
      </c>
      <c r="N39" s="25">
        <f t="shared" si="12"/>
        <v>266000</v>
      </c>
      <c r="O39" s="25">
        <f t="shared" si="3"/>
        <v>102000</v>
      </c>
      <c r="P39" s="25">
        <f t="shared" si="4"/>
        <v>28000</v>
      </c>
      <c r="Q39" s="25">
        <f t="shared" si="13"/>
        <v>44000</v>
      </c>
      <c r="R39" s="25">
        <v>18000</v>
      </c>
      <c r="S39" s="25">
        <v>5000</v>
      </c>
      <c r="T39" s="25">
        <f t="shared" si="14"/>
        <v>197000</v>
      </c>
      <c r="U39" s="25">
        <f t="shared" si="5"/>
        <v>1367000</v>
      </c>
      <c r="V39" s="25">
        <f t="shared" si="15"/>
        <v>69000</v>
      </c>
      <c r="W39" s="27">
        <f t="shared" si="6"/>
        <v>5.3076923076923077E-2</v>
      </c>
      <c r="X39" s="28">
        <f t="shared" si="7"/>
        <v>39439</v>
      </c>
      <c r="Y39" s="28">
        <f t="shared" si="8"/>
        <v>31495</v>
      </c>
      <c r="Z39" s="28">
        <f t="shared" si="9"/>
        <v>26605</v>
      </c>
    </row>
    <row r="40" spans="2:26" ht="25" customHeight="1">
      <c r="B40" s="24" t="s">
        <v>52</v>
      </c>
      <c r="C40" s="25">
        <v>1280000</v>
      </c>
      <c r="D40" s="25">
        <v>120000</v>
      </c>
      <c r="E40" s="25">
        <f t="shared" si="10"/>
        <v>1400000</v>
      </c>
      <c r="F40" s="25">
        <f t="shared" si="11"/>
        <v>280000</v>
      </c>
      <c r="G40" s="26">
        <v>175000</v>
      </c>
      <c r="H40" s="25">
        <f t="shared" si="0"/>
        <v>85000</v>
      </c>
      <c r="I40" s="25">
        <v>20000</v>
      </c>
      <c r="J40" s="25">
        <f t="shared" si="1"/>
        <v>1120000</v>
      </c>
      <c r="K40" s="25">
        <v>90000</v>
      </c>
      <c r="L40" s="25">
        <f t="shared" si="16"/>
        <v>20000</v>
      </c>
      <c r="M40" s="25">
        <f t="shared" si="2"/>
        <v>168000</v>
      </c>
      <c r="N40" s="25">
        <f t="shared" si="12"/>
        <v>278000</v>
      </c>
      <c r="O40" s="25">
        <f t="shared" si="3"/>
        <v>105000</v>
      </c>
      <c r="P40" s="25">
        <f t="shared" si="4"/>
        <v>31000</v>
      </c>
      <c r="Q40" s="25">
        <f t="shared" si="13"/>
        <v>48000</v>
      </c>
      <c r="R40" s="25">
        <v>18000</v>
      </c>
      <c r="S40" s="25">
        <v>5000</v>
      </c>
      <c r="T40" s="25">
        <f t="shared" si="14"/>
        <v>207000</v>
      </c>
      <c r="U40" s="25">
        <f t="shared" si="5"/>
        <v>1471000</v>
      </c>
      <c r="V40" s="25">
        <f t="shared" si="15"/>
        <v>71000</v>
      </c>
      <c r="W40" s="27">
        <f t="shared" si="6"/>
        <v>5.0714285714285712E-2</v>
      </c>
      <c r="X40" s="28">
        <f t="shared" si="7"/>
        <v>42473</v>
      </c>
      <c r="Y40" s="28">
        <f t="shared" si="8"/>
        <v>33917</v>
      </c>
      <c r="Z40" s="28">
        <f t="shared" si="9"/>
        <v>28651</v>
      </c>
    </row>
    <row r="41" spans="2:26" ht="25" customHeight="1">
      <c r="B41" s="24" t="s">
        <v>53</v>
      </c>
      <c r="C41" s="25">
        <v>1965000</v>
      </c>
      <c r="D41" s="25">
        <v>120000</v>
      </c>
      <c r="E41" s="25">
        <f t="shared" si="10"/>
        <v>2085000</v>
      </c>
      <c r="F41" s="25">
        <f t="shared" si="11"/>
        <v>417000</v>
      </c>
      <c r="G41" s="26">
        <v>245000</v>
      </c>
      <c r="H41" s="25">
        <f t="shared" si="0"/>
        <v>152000</v>
      </c>
      <c r="I41" s="25">
        <v>20000</v>
      </c>
      <c r="J41" s="25">
        <f t="shared" si="1"/>
        <v>1668000</v>
      </c>
      <c r="K41" s="25">
        <v>150000</v>
      </c>
      <c r="L41" s="25">
        <f t="shared" si="16"/>
        <v>20000</v>
      </c>
      <c r="M41" s="25">
        <f t="shared" si="2"/>
        <v>250200</v>
      </c>
      <c r="N41" s="25">
        <f t="shared" si="12"/>
        <v>420200</v>
      </c>
      <c r="O41" s="25">
        <f t="shared" si="3"/>
        <v>172000</v>
      </c>
      <c r="P41" s="25">
        <f t="shared" si="4"/>
        <v>45000</v>
      </c>
      <c r="Q41" s="25">
        <f t="shared" si="13"/>
        <v>73000</v>
      </c>
      <c r="R41" s="25">
        <v>18000</v>
      </c>
      <c r="S41" s="25">
        <v>5000</v>
      </c>
      <c r="T41" s="25">
        <f t="shared" si="14"/>
        <v>313000</v>
      </c>
      <c r="U41" s="25">
        <f t="shared" si="5"/>
        <v>2181000</v>
      </c>
      <c r="V41" s="25">
        <f t="shared" si="15"/>
        <v>107200</v>
      </c>
      <c r="W41" s="27">
        <f t="shared" si="6"/>
        <v>5.1414868105515585E-2</v>
      </c>
      <c r="X41" s="28">
        <f t="shared" si="7"/>
        <v>63254</v>
      </c>
      <c r="Y41" s="28">
        <f t="shared" si="8"/>
        <v>50513</v>
      </c>
      <c r="Z41" s="28">
        <f t="shared" si="9"/>
        <v>42670</v>
      </c>
    </row>
    <row r="42" spans="2:26" ht="25" customHeight="1">
      <c r="B42" s="24" t="s">
        <v>54</v>
      </c>
      <c r="C42" s="25">
        <v>1875000</v>
      </c>
      <c r="D42" s="25">
        <v>120000</v>
      </c>
      <c r="E42" s="25">
        <f t="shared" si="10"/>
        <v>1995000</v>
      </c>
      <c r="F42" s="25">
        <f t="shared" si="11"/>
        <v>399000</v>
      </c>
      <c r="G42" s="26">
        <v>245000</v>
      </c>
      <c r="H42" s="25">
        <f t="shared" si="0"/>
        <v>134000</v>
      </c>
      <c r="I42" s="25">
        <v>20000</v>
      </c>
      <c r="J42" s="25">
        <f t="shared" si="1"/>
        <v>1596000</v>
      </c>
      <c r="K42" s="25">
        <v>150000</v>
      </c>
      <c r="L42" s="25">
        <f t="shared" si="16"/>
        <v>20000</v>
      </c>
      <c r="M42" s="25">
        <f t="shared" si="2"/>
        <v>239400</v>
      </c>
      <c r="N42" s="25">
        <f t="shared" si="12"/>
        <v>409400</v>
      </c>
      <c r="O42" s="25">
        <f t="shared" si="3"/>
        <v>154000</v>
      </c>
      <c r="P42" s="25">
        <f t="shared" si="4"/>
        <v>43000</v>
      </c>
      <c r="Q42" s="25">
        <f t="shared" si="13"/>
        <v>70000</v>
      </c>
      <c r="R42" s="25">
        <v>18000</v>
      </c>
      <c r="S42" s="25">
        <v>5000</v>
      </c>
      <c r="T42" s="25">
        <f t="shared" si="14"/>
        <v>290000</v>
      </c>
      <c r="U42" s="25">
        <f t="shared" si="5"/>
        <v>2088000</v>
      </c>
      <c r="V42" s="25">
        <f t="shared" si="15"/>
        <v>119400</v>
      </c>
      <c r="W42" s="27">
        <f t="shared" si="6"/>
        <v>5.9849624060150375E-2</v>
      </c>
      <c r="X42" s="28">
        <f t="shared" si="7"/>
        <v>60524</v>
      </c>
      <c r="Y42" s="28">
        <f t="shared" si="8"/>
        <v>48332</v>
      </c>
      <c r="Z42" s="28">
        <f t="shared" si="9"/>
        <v>40828</v>
      </c>
    </row>
    <row r="43" spans="2:26" s="14" customFormat="1" ht="22.5" customHeight="1">
      <c r="B43" s="30" t="s">
        <v>94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</row>
    <row r="44" spans="2:26" ht="25" customHeight="1">
      <c r="B44" s="24" t="s">
        <v>55</v>
      </c>
      <c r="C44" s="25">
        <v>1050000</v>
      </c>
      <c r="D44" s="25">
        <v>90000</v>
      </c>
      <c r="E44" s="25">
        <f t="shared" si="10"/>
        <v>1140000</v>
      </c>
      <c r="F44" s="25">
        <f t="shared" si="11"/>
        <v>228000</v>
      </c>
      <c r="G44" s="26">
        <v>138000</v>
      </c>
      <c r="H44" s="25">
        <f t="shared" si="0"/>
        <v>60000</v>
      </c>
      <c r="I44" s="25">
        <v>30000</v>
      </c>
      <c r="J44" s="25">
        <f t="shared" si="1"/>
        <v>912000</v>
      </c>
      <c r="K44" s="25">
        <v>70000</v>
      </c>
      <c r="L44" s="25">
        <v>30000</v>
      </c>
      <c r="M44" s="25">
        <f t="shared" si="2"/>
        <v>136800</v>
      </c>
      <c r="N44" s="25">
        <f t="shared" si="12"/>
        <v>236800</v>
      </c>
      <c r="O44" s="25">
        <f t="shared" si="3"/>
        <v>90000</v>
      </c>
      <c r="P44" s="25">
        <f>ROUNDUP((Z44*1.03*0.017*$Z$14),-3)</f>
        <v>25000</v>
      </c>
      <c r="Q44" s="25">
        <f t="shared" si="13"/>
        <v>39000</v>
      </c>
      <c r="R44" s="25">
        <v>18000</v>
      </c>
      <c r="S44" s="25">
        <v>5000</v>
      </c>
      <c r="T44" s="25">
        <f t="shared" si="14"/>
        <v>177000</v>
      </c>
      <c r="U44" s="25">
        <f t="shared" si="5"/>
        <v>1202000</v>
      </c>
      <c r="V44" s="25">
        <f t="shared" si="15"/>
        <v>59800</v>
      </c>
      <c r="W44" s="27">
        <f t="shared" si="6"/>
        <v>5.2456140350877194E-2</v>
      </c>
      <c r="X44" s="28">
        <f t="shared" si="7"/>
        <v>34585</v>
      </c>
      <c r="Y44" s="28">
        <f t="shared" si="8"/>
        <v>27618</v>
      </c>
      <c r="Z44" s="28">
        <f t="shared" si="9"/>
        <v>23330</v>
      </c>
    </row>
    <row r="45" spans="2:26" ht="25" customHeight="1">
      <c r="B45" s="24" t="s">
        <v>56</v>
      </c>
      <c r="C45" s="25">
        <v>1105000</v>
      </c>
      <c r="D45" s="25">
        <v>90000</v>
      </c>
      <c r="E45" s="25">
        <f t="shared" si="10"/>
        <v>1195000</v>
      </c>
      <c r="F45" s="25">
        <f t="shared" si="11"/>
        <v>239000</v>
      </c>
      <c r="G45" s="26">
        <v>148000</v>
      </c>
      <c r="H45" s="25">
        <f t="shared" si="0"/>
        <v>61000</v>
      </c>
      <c r="I45" s="25">
        <v>30000</v>
      </c>
      <c r="J45" s="25">
        <f t="shared" si="1"/>
        <v>956000</v>
      </c>
      <c r="K45" s="25">
        <v>70000</v>
      </c>
      <c r="L45" s="25">
        <v>30000</v>
      </c>
      <c r="M45" s="25">
        <f t="shared" si="2"/>
        <v>143400</v>
      </c>
      <c r="N45" s="25">
        <f t="shared" si="12"/>
        <v>243400</v>
      </c>
      <c r="O45" s="25">
        <f t="shared" si="3"/>
        <v>91000</v>
      </c>
      <c r="P45" s="25">
        <f>ROUNDUP((Z45*1.03*0.017*$Z$14),-3)</f>
        <v>26000</v>
      </c>
      <c r="Q45" s="25">
        <f t="shared" si="13"/>
        <v>41000</v>
      </c>
      <c r="R45" s="25">
        <v>18000</v>
      </c>
      <c r="S45" s="25">
        <v>5000</v>
      </c>
      <c r="T45" s="25">
        <f t="shared" si="14"/>
        <v>181000</v>
      </c>
      <c r="U45" s="25">
        <f t="shared" si="5"/>
        <v>1259000</v>
      </c>
      <c r="V45" s="25">
        <f t="shared" si="15"/>
        <v>62400</v>
      </c>
      <c r="W45" s="27">
        <f t="shared" si="6"/>
        <v>5.2217573221757324E-2</v>
      </c>
      <c r="X45" s="28">
        <f t="shared" si="7"/>
        <v>36254</v>
      </c>
      <c r="Y45" s="28">
        <f t="shared" si="8"/>
        <v>28951</v>
      </c>
      <c r="Z45" s="28">
        <f t="shared" si="9"/>
        <v>24456</v>
      </c>
    </row>
    <row r="46" spans="2:26" ht="25" customHeight="1">
      <c r="B46" s="24" t="s">
        <v>80</v>
      </c>
      <c r="C46" s="25">
        <v>1170000</v>
      </c>
      <c r="D46" s="25">
        <v>90000</v>
      </c>
      <c r="E46" s="25">
        <f t="shared" si="10"/>
        <v>1260000</v>
      </c>
      <c r="F46" s="25">
        <f t="shared" si="11"/>
        <v>252000</v>
      </c>
      <c r="G46" s="26">
        <v>155000</v>
      </c>
      <c r="H46" s="25">
        <f t="shared" ref="H46" si="20">F46-G46-I46</f>
        <v>67000</v>
      </c>
      <c r="I46" s="25">
        <v>30000</v>
      </c>
      <c r="J46" s="25">
        <f t="shared" ref="J46" si="21">E46-F46</f>
        <v>1008000</v>
      </c>
      <c r="K46" s="25">
        <v>70000</v>
      </c>
      <c r="L46" s="25">
        <v>30000</v>
      </c>
      <c r="M46" s="25">
        <f t="shared" ref="M46" si="22">J46*0.15</f>
        <v>151200</v>
      </c>
      <c r="N46" s="25">
        <f t="shared" ref="N46" si="23">M46+K46+L46</f>
        <v>251200</v>
      </c>
      <c r="O46" s="25">
        <f t="shared" ref="O46" si="24">F46-G46</f>
        <v>97000</v>
      </c>
      <c r="P46" s="25">
        <f t="shared" ref="P46" si="25">ROUNDUP((Z46*1.03*0.017*$Z$14),-3)</f>
        <v>28000</v>
      </c>
      <c r="Q46" s="25">
        <f t="shared" ref="Q46" si="26">ROUNDUP(C46*0.0371,-3)</f>
        <v>44000</v>
      </c>
      <c r="R46" s="25">
        <v>18000</v>
      </c>
      <c r="S46" s="25">
        <v>5000</v>
      </c>
      <c r="T46" s="25">
        <f t="shared" ref="T46" si="27">SUM(O46:S46)</f>
        <v>192000</v>
      </c>
      <c r="U46" s="25">
        <f t="shared" ref="U46" si="28">E46+Q46+R46+S46</f>
        <v>1327000</v>
      </c>
      <c r="V46" s="25">
        <f t="shared" ref="V46" si="29">N46-T46</f>
        <v>59200</v>
      </c>
      <c r="W46" s="27">
        <f t="shared" si="6"/>
        <v>4.6984126984126982E-2</v>
      </c>
      <c r="X46" s="28">
        <f t="shared" si="7"/>
        <v>38226</v>
      </c>
      <c r="Y46" s="28">
        <f t="shared" si="8"/>
        <v>30526</v>
      </c>
      <c r="Z46" s="28">
        <f t="shared" si="9"/>
        <v>25786</v>
      </c>
    </row>
    <row r="47" spans="2:26" ht="25" customHeight="1">
      <c r="B47" s="24" t="s">
        <v>57</v>
      </c>
      <c r="C47" s="25">
        <v>1245000</v>
      </c>
      <c r="D47" s="25">
        <v>90000</v>
      </c>
      <c r="E47" s="25">
        <f t="shared" si="10"/>
        <v>1335000</v>
      </c>
      <c r="F47" s="25">
        <f t="shared" si="11"/>
        <v>267000</v>
      </c>
      <c r="G47" s="26">
        <v>175000</v>
      </c>
      <c r="H47" s="25">
        <f t="shared" si="0"/>
        <v>62000</v>
      </c>
      <c r="I47" s="25">
        <v>30000</v>
      </c>
      <c r="J47" s="25">
        <f t="shared" si="1"/>
        <v>1068000</v>
      </c>
      <c r="K47" s="25">
        <v>70000</v>
      </c>
      <c r="L47" s="25">
        <v>30000</v>
      </c>
      <c r="M47" s="25">
        <f t="shared" si="2"/>
        <v>160200</v>
      </c>
      <c r="N47" s="25">
        <f t="shared" si="12"/>
        <v>260200</v>
      </c>
      <c r="O47" s="25">
        <f t="shared" si="3"/>
        <v>92000</v>
      </c>
      <c r="P47" s="25">
        <f>ROUNDUP((Z47*1.03*0.017*$Z$14),-3)</f>
        <v>29000</v>
      </c>
      <c r="Q47" s="25">
        <f t="shared" si="13"/>
        <v>47000</v>
      </c>
      <c r="R47" s="25">
        <v>18000</v>
      </c>
      <c r="S47" s="25">
        <v>5000</v>
      </c>
      <c r="T47" s="25">
        <f t="shared" si="14"/>
        <v>191000</v>
      </c>
      <c r="U47" s="25">
        <f t="shared" si="5"/>
        <v>1405000</v>
      </c>
      <c r="V47" s="25">
        <f t="shared" si="15"/>
        <v>69200</v>
      </c>
      <c r="W47" s="27">
        <f t="shared" si="6"/>
        <v>5.1835205992509362E-2</v>
      </c>
      <c r="X47" s="28">
        <f t="shared" si="7"/>
        <v>40501</v>
      </c>
      <c r="Y47" s="28">
        <f t="shared" si="8"/>
        <v>32343</v>
      </c>
      <c r="Z47" s="28">
        <f t="shared" si="9"/>
        <v>27321</v>
      </c>
    </row>
    <row r="48" spans="2:26" s="14" customFormat="1" ht="22.5" customHeight="1">
      <c r="B48" s="30" t="s">
        <v>93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2"/>
    </row>
    <row r="49" spans="2:26" ht="25" customHeight="1">
      <c r="B49" s="24" t="s">
        <v>58</v>
      </c>
      <c r="C49" s="25">
        <v>1195000</v>
      </c>
      <c r="D49" s="25">
        <v>90000</v>
      </c>
      <c r="E49" s="25">
        <f t="shared" si="10"/>
        <v>1285000</v>
      </c>
      <c r="F49" s="25">
        <f t="shared" si="11"/>
        <v>257000</v>
      </c>
      <c r="G49" s="26">
        <v>138000</v>
      </c>
      <c r="H49" s="25">
        <f t="shared" si="0"/>
        <v>69000</v>
      </c>
      <c r="I49" s="25">
        <v>50000</v>
      </c>
      <c r="J49" s="25">
        <f t="shared" si="1"/>
        <v>1028000</v>
      </c>
      <c r="K49" s="25">
        <v>80000</v>
      </c>
      <c r="L49" s="25">
        <f t="shared" si="16"/>
        <v>50000</v>
      </c>
      <c r="M49" s="25">
        <f t="shared" si="2"/>
        <v>154200</v>
      </c>
      <c r="N49" s="25">
        <f t="shared" si="12"/>
        <v>284200</v>
      </c>
      <c r="O49" s="25">
        <f t="shared" si="3"/>
        <v>119000</v>
      </c>
      <c r="P49" s="25">
        <f>ROUNDUP((Z49*1.03*0.017*$Z$14),-3)</f>
        <v>28000</v>
      </c>
      <c r="Q49" s="25">
        <f t="shared" si="13"/>
        <v>45000</v>
      </c>
      <c r="R49" s="25">
        <v>18000</v>
      </c>
      <c r="S49" s="25">
        <v>5000</v>
      </c>
      <c r="T49" s="25">
        <f t="shared" si="14"/>
        <v>215000</v>
      </c>
      <c r="U49" s="25">
        <f t="shared" si="5"/>
        <v>1353000</v>
      </c>
      <c r="V49" s="25">
        <f t="shared" si="15"/>
        <v>69200</v>
      </c>
      <c r="W49" s="27">
        <f t="shared" si="6"/>
        <v>5.3852140077821013E-2</v>
      </c>
      <c r="X49" s="28">
        <f t="shared" si="7"/>
        <v>38984</v>
      </c>
      <c r="Y49" s="28">
        <f t="shared" si="8"/>
        <v>31131</v>
      </c>
      <c r="Z49" s="28">
        <f t="shared" si="9"/>
        <v>26298</v>
      </c>
    </row>
    <row r="50" spans="2:26" ht="25" customHeight="1">
      <c r="B50" s="24" t="s">
        <v>59</v>
      </c>
      <c r="C50" s="25">
        <v>1250000</v>
      </c>
      <c r="D50" s="25">
        <v>90000</v>
      </c>
      <c r="E50" s="25">
        <f t="shared" si="10"/>
        <v>1340000</v>
      </c>
      <c r="F50" s="25">
        <f t="shared" si="11"/>
        <v>268000</v>
      </c>
      <c r="G50" s="26">
        <v>140000</v>
      </c>
      <c r="H50" s="25">
        <f t="shared" si="0"/>
        <v>78000</v>
      </c>
      <c r="I50" s="25">
        <v>50000</v>
      </c>
      <c r="J50" s="25">
        <f t="shared" si="1"/>
        <v>1072000</v>
      </c>
      <c r="K50" s="25">
        <v>80000</v>
      </c>
      <c r="L50" s="25">
        <f t="shared" si="16"/>
        <v>50000</v>
      </c>
      <c r="M50" s="25">
        <f t="shared" si="2"/>
        <v>160800</v>
      </c>
      <c r="N50" s="25">
        <f t="shared" si="12"/>
        <v>290800</v>
      </c>
      <c r="O50" s="25">
        <f t="shared" si="3"/>
        <v>128000</v>
      </c>
      <c r="P50" s="25">
        <f>ROUNDUP((Z50*1.03*0.017*$Z$14),-3)</f>
        <v>29000</v>
      </c>
      <c r="Q50" s="25">
        <f t="shared" si="13"/>
        <v>47000</v>
      </c>
      <c r="R50" s="25">
        <v>18000</v>
      </c>
      <c r="S50" s="25">
        <v>5000</v>
      </c>
      <c r="T50" s="25">
        <f t="shared" si="14"/>
        <v>227000</v>
      </c>
      <c r="U50" s="25">
        <f t="shared" si="5"/>
        <v>1410000</v>
      </c>
      <c r="V50" s="25">
        <f t="shared" si="15"/>
        <v>63800</v>
      </c>
      <c r="W50" s="27">
        <f t="shared" si="6"/>
        <v>4.761194029850746E-2</v>
      </c>
      <c r="X50" s="28">
        <f t="shared" si="7"/>
        <v>40653</v>
      </c>
      <c r="Y50" s="28">
        <f t="shared" si="8"/>
        <v>32464</v>
      </c>
      <c r="Z50" s="28">
        <f t="shared" si="9"/>
        <v>27424</v>
      </c>
    </row>
    <row r="51" spans="2:26" ht="25" customHeight="1">
      <c r="B51" s="24" t="s">
        <v>60</v>
      </c>
      <c r="C51" s="25">
        <v>1360000</v>
      </c>
      <c r="D51" s="25">
        <v>90000</v>
      </c>
      <c r="E51" s="25">
        <f t="shared" si="10"/>
        <v>1450000</v>
      </c>
      <c r="F51" s="25">
        <f t="shared" si="11"/>
        <v>290000</v>
      </c>
      <c r="G51" s="26">
        <v>160000</v>
      </c>
      <c r="H51" s="25">
        <f t="shared" si="0"/>
        <v>80000</v>
      </c>
      <c r="I51" s="25">
        <v>50000</v>
      </c>
      <c r="J51" s="25">
        <f t="shared" si="1"/>
        <v>1160000</v>
      </c>
      <c r="K51" s="25">
        <v>80000</v>
      </c>
      <c r="L51" s="25">
        <f t="shared" si="16"/>
        <v>50000</v>
      </c>
      <c r="M51" s="25">
        <f t="shared" si="2"/>
        <v>174000</v>
      </c>
      <c r="N51" s="25">
        <f t="shared" si="12"/>
        <v>304000</v>
      </c>
      <c r="O51" s="25">
        <f t="shared" si="3"/>
        <v>130000</v>
      </c>
      <c r="P51" s="25">
        <f>ROUNDUP((Z51*1.03*0.017*$Z$14),-3)</f>
        <v>32000</v>
      </c>
      <c r="Q51" s="25">
        <f t="shared" si="13"/>
        <v>51000</v>
      </c>
      <c r="R51" s="25">
        <v>18000</v>
      </c>
      <c r="S51" s="25">
        <v>5000</v>
      </c>
      <c r="T51" s="25">
        <f t="shared" si="14"/>
        <v>236000</v>
      </c>
      <c r="U51" s="25">
        <f t="shared" si="5"/>
        <v>1524000</v>
      </c>
      <c r="V51" s="25">
        <f t="shared" si="15"/>
        <v>68000</v>
      </c>
      <c r="W51" s="27">
        <f t="shared" si="6"/>
        <v>4.6896551724137932E-2</v>
      </c>
      <c r="X51" s="28">
        <f t="shared" si="7"/>
        <v>43990</v>
      </c>
      <c r="Y51" s="28">
        <f t="shared" si="8"/>
        <v>35129</v>
      </c>
      <c r="Z51" s="28">
        <f t="shared" si="9"/>
        <v>29675</v>
      </c>
    </row>
    <row r="52" spans="2:26" ht="25" customHeight="1">
      <c r="B52" s="24" t="s">
        <v>61</v>
      </c>
      <c r="C52" s="25">
        <v>1760000</v>
      </c>
      <c r="D52" s="25">
        <v>90000</v>
      </c>
      <c r="E52" s="25">
        <f t="shared" si="10"/>
        <v>1850000</v>
      </c>
      <c r="F52" s="25">
        <f t="shared" si="11"/>
        <v>370000</v>
      </c>
      <c r="G52" s="26">
        <v>195000</v>
      </c>
      <c r="H52" s="25">
        <f t="shared" si="0"/>
        <v>125000</v>
      </c>
      <c r="I52" s="25">
        <v>50000</v>
      </c>
      <c r="J52" s="25">
        <f t="shared" si="1"/>
        <v>1480000</v>
      </c>
      <c r="K52" s="25">
        <v>120000</v>
      </c>
      <c r="L52" s="25">
        <f t="shared" si="16"/>
        <v>50000</v>
      </c>
      <c r="M52" s="25">
        <f t="shared" si="2"/>
        <v>222000</v>
      </c>
      <c r="N52" s="25">
        <f t="shared" si="12"/>
        <v>392000</v>
      </c>
      <c r="O52" s="25">
        <f t="shared" si="3"/>
        <v>175000</v>
      </c>
      <c r="P52" s="25">
        <f>ROUNDUP((Z52*1.03*0.017*$Z$14),-3)</f>
        <v>40000</v>
      </c>
      <c r="Q52" s="25">
        <f t="shared" si="13"/>
        <v>66000</v>
      </c>
      <c r="R52" s="25">
        <v>18000</v>
      </c>
      <c r="S52" s="25">
        <v>5000</v>
      </c>
      <c r="T52" s="25">
        <f t="shared" si="14"/>
        <v>304000</v>
      </c>
      <c r="U52" s="25">
        <f t="shared" si="5"/>
        <v>1939000</v>
      </c>
      <c r="V52" s="25">
        <f t="shared" si="15"/>
        <v>88000</v>
      </c>
      <c r="W52" s="27">
        <f t="shared" si="6"/>
        <v>4.7567567567567567E-2</v>
      </c>
      <c r="X52" s="28">
        <f t="shared" si="7"/>
        <v>56125</v>
      </c>
      <c r="Y52" s="28">
        <f t="shared" si="8"/>
        <v>44819</v>
      </c>
      <c r="Z52" s="28">
        <f t="shared" si="9"/>
        <v>37861</v>
      </c>
    </row>
    <row r="53" spans="2:26" ht="25" customHeight="1">
      <c r="B53" s="24" t="s">
        <v>81</v>
      </c>
      <c r="C53" s="25">
        <v>1670000</v>
      </c>
      <c r="D53" s="25">
        <v>90000</v>
      </c>
      <c r="E53" s="25">
        <f t="shared" ref="E53" si="30">C53+D53</f>
        <v>1760000</v>
      </c>
      <c r="F53" s="25">
        <f t="shared" ref="F53" si="31">E53*0.2</f>
        <v>352000</v>
      </c>
      <c r="G53" s="26">
        <v>180000</v>
      </c>
      <c r="H53" s="25">
        <f t="shared" ref="H53" si="32">F53-G53-I53</f>
        <v>122000</v>
      </c>
      <c r="I53" s="25">
        <v>50000</v>
      </c>
      <c r="J53" s="25">
        <f t="shared" ref="J53" si="33">E53-F53</f>
        <v>1408000</v>
      </c>
      <c r="K53" s="25">
        <v>120000</v>
      </c>
      <c r="L53" s="25">
        <f t="shared" ref="L53" si="34">I53</f>
        <v>50000</v>
      </c>
      <c r="M53" s="25">
        <f t="shared" ref="M53" si="35">J53*0.15</f>
        <v>211200</v>
      </c>
      <c r="N53" s="25">
        <f t="shared" ref="N53" si="36">M53+K53+L53</f>
        <v>381200</v>
      </c>
      <c r="O53" s="25">
        <f t="shared" ref="O53" si="37">F53-G53</f>
        <v>172000</v>
      </c>
      <c r="P53" s="25">
        <f t="shared" ref="P53" si="38">ROUNDUP((Z53*1.03*0.017*$Z$14),-3)</f>
        <v>38000</v>
      </c>
      <c r="Q53" s="25">
        <f t="shared" ref="Q53" si="39">ROUNDUP(C53*0.0371,-3)</f>
        <v>62000</v>
      </c>
      <c r="R53" s="25">
        <v>18000</v>
      </c>
      <c r="S53" s="25">
        <v>5000</v>
      </c>
      <c r="T53" s="25">
        <f t="shared" ref="T53" si="40">SUM(O53:S53)</f>
        <v>295000</v>
      </c>
      <c r="U53" s="25">
        <f t="shared" ref="U53" si="41">E53+Q53+R53+S53</f>
        <v>1845000</v>
      </c>
      <c r="V53" s="25">
        <f t="shared" ref="V53" si="42">N53-T53</f>
        <v>86200</v>
      </c>
      <c r="W53" s="27">
        <f t="shared" ref="W53" si="43">V53/E53</f>
        <v>4.897727272727273E-2</v>
      </c>
      <c r="X53" s="28">
        <f t="shared" ref="X53" si="44">ROUND(J53*(1+$X$7)/$X$14,0)</f>
        <v>53394</v>
      </c>
      <c r="Y53" s="28">
        <f t="shared" ref="Y53" si="45">ROUND(J53*(1+$Y$7)/$Y$14,0)</f>
        <v>42639</v>
      </c>
      <c r="Z53" s="28">
        <f t="shared" ref="Z53" si="46">ROUND(J53*(1+$Z$7)/$Z$14,0)</f>
        <v>36019</v>
      </c>
    </row>
    <row r="54" spans="2:26" s="14" customFormat="1" ht="22.5" customHeight="1">
      <c r="B54" s="30" t="s">
        <v>92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</row>
    <row r="55" spans="2:26" ht="25" customHeight="1">
      <c r="B55" s="24" t="s">
        <v>62</v>
      </c>
      <c r="C55" s="25">
        <v>1380000</v>
      </c>
      <c r="D55" s="25">
        <v>120000</v>
      </c>
      <c r="E55" s="25">
        <f t="shared" si="10"/>
        <v>1500000</v>
      </c>
      <c r="F55" s="25">
        <f t="shared" si="11"/>
        <v>300000</v>
      </c>
      <c r="G55" s="26">
        <v>175000</v>
      </c>
      <c r="H55" s="25">
        <f t="shared" si="0"/>
        <v>75000</v>
      </c>
      <c r="I55" s="25">
        <v>50000</v>
      </c>
      <c r="J55" s="25">
        <f t="shared" si="1"/>
        <v>1200000</v>
      </c>
      <c r="K55" s="25">
        <v>80000</v>
      </c>
      <c r="L55" s="25">
        <f t="shared" si="16"/>
        <v>50000</v>
      </c>
      <c r="M55" s="25">
        <f t="shared" si="2"/>
        <v>180000</v>
      </c>
      <c r="N55" s="25">
        <f t="shared" si="12"/>
        <v>310000</v>
      </c>
      <c r="O55" s="25">
        <f t="shared" si="3"/>
        <v>125000</v>
      </c>
      <c r="P55" s="25">
        <f>ROUNDUP((Z55*1.03*0.017*$Z$14),-3)</f>
        <v>33000</v>
      </c>
      <c r="Q55" s="25">
        <f t="shared" si="13"/>
        <v>52000</v>
      </c>
      <c r="R55" s="25">
        <v>18000</v>
      </c>
      <c r="S55" s="25">
        <v>5000</v>
      </c>
      <c r="T55" s="25">
        <f t="shared" si="14"/>
        <v>233000</v>
      </c>
      <c r="U55" s="25">
        <f t="shared" si="5"/>
        <v>1575000</v>
      </c>
      <c r="V55" s="25">
        <f t="shared" si="15"/>
        <v>77000</v>
      </c>
      <c r="W55" s="27">
        <f t="shared" si="6"/>
        <v>5.1333333333333335E-2</v>
      </c>
      <c r="X55" s="28">
        <f t="shared" si="7"/>
        <v>45507</v>
      </c>
      <c r="Y55" s="28">
        <f t="shared" si="8"/>
        <v>36340</v>
      </c>
      <c r="Z55" s="28">
        <f t="shared" si="9"/>
        <v>30698</v>
      </c>
    </row>
    <row r="56" spans="2:26" ht="25" customHeight="1">
      <c r="B56" s="24" t="s">
        <v>63</v>
      </c>
      <c r="C56" s="25">
        <v>1465000</v>
      </c>
      <c r="D56" s="25">
        <v>120000</v>
      </c>
      <c r="E56" s="25">
        <f t="shared" si="10"/>
        <v>1585000</v>
      </c>
      <c r="F56" s="25">
        <f t="shared" si="11"/>
        <v>317000</v>
      </c>
      <c r="G56" s="26">
        <v>190000</v>
      </c>
      <c r="H56" s="25">
        <f t="shared" si="0"/>
        <v>77000</v>
      </c>
      <c r="I56" s="25">
        <v>50000</v>
      </c>
      <c r="J56" s="25">
        <f t="shared" si="1"/>
        <v>1268000</v>
      </c>
      <c r="K56" s="25">
        <v>80000</v>
      </c>
      <c r="L56" s="25">
        <f t="shared" si="16"/>
        <v>50000</v>
      </c>
      <c r="M56" s="25">
        <f t="shared" si="2"/>
        <v>190200</v>
      </c>
      <c r="N56" s="25">
        <f t="shared" si="12"/>
        <v>320200</v>
      </c>
      <c r="O56" s="25">
        <f t="shared" si="3"/>
        <v>127000</v>
      </c>
      <c r="P56" s="25">
        <f>ROUNDUP((Z56*1.03*0.017*$Z$14),-3)</f>
        <v>35000</v>
      </c>
      <c r="Q56" s="25">
        <f t="shared" si="13"/>
        <v>55000</v>
      </c>
      <c r="R56" s="25">
        <v>18000</v>
      </c>
      <c r="S56" s="25">
        <v>5000</v>
      </c>
      <c r="T56" s="25">
        <f t="shared" si="14"/>
        <v>240000</v>
      </c>
      <c r="U56" s="25">
        <f t="shared" si="5"/>
        <v>1663000</v>
      </c>
      <c r="V56" s="25">
        <f t="shared" si="15"/>
        <v>80200</v>
      </c>
      <c r="W56" s="27">
        <f t="shared" si="6"/>
        <v>5.0599369085173498E-2</v>
      </c>
      <c r="X56" s="28">
        <f t="shared" si="7"/>
        <v>48085</v>
      </c>
      <c r="Y56" s="28">
        <f t="shared" si="8"/>
        <v>38399</v>
      </c>
      <c r="Z56" s="28">
        <f t="shared" si="9"/>
        <v>32438</v>
      </c>
    </row>
    <row r="57" spans="2:26" ht="25" customHeight="1">
      <c r="B57" s="24" t="s">
        <v>64</v>
      </c>
      <c r="C57" s="25">
        <v>1565000</v>
      </c>
      <c r="D57" s="25">
        <v>120000</v>
      </c>
      <c r="E57" s="25">
        <f t="shared" si="10"/>
        <v>1685000</v>
      </c>
      <c r="F57" s="25">
        <f t="shared" si="11"/>
        <v>337000</v>
      </c>
      <c r="G57" s="26">
        <v>210000</v>
      </c>
      <c r="H57" s="25">
        <f t="shared" si="0"/>
        <v>77000</v>
      </c>
      <c r="I57" s="25">
        <v>50000</v>
      </c>
      <c r="J57" s="25">
        <f t="shared" si="1"/>
        <v>1348000</v>
      </c>
      <c r="K57" s="25">
        <v>80000</v>
      </c>
      <c r="L57" s="25">
        <f t="shared" si="16"/>
        <v>50000</v>
      </c>
      <c r="M57" s="25">
        <f t="shared" si="2"/>
        <v>202200</v>
      </c>
      <c r="N57" s="25">
        <f t="shared" si="12"/>
        <v>332200</v>
      </c>
      <c r="O57" s="25">
        <f t="shared" si="3"/>
        <v>127000</v>
      </c>
      <c r="P57" s="25">
        <f>ROUNDUP((Z57*1.03*0.017*$Z$14),-3)</f>
        <v>37000</v>
      </c>
      <c r="Q57" s="25">
        <f t="shared" si="13"/>
        <v>59000</v>
      </c>
      <c r="R57" s="25">
        <v>18000</v>
      </c>
      <c r="S57" s="25">
        <v>5000</v>
      </c>
      <c r="T57" s="25">
        <f t="shared" si="14"/>
        <v>246000</v>
      </c>
      <c r="U57" s="25">
        <f t="shared" si="5"/>
        <v>1767000</v>
      </c>
      <c r="V57" s="25">
        <f t="shared" si="15"/>
        <v>86200</v>
      </c>
      <c r="W57" s="27">
        <f t="shared" si="6"/>
        <v>5.1157270029673588E-2</v>
      </c>
      <c r="X57" s="28">
        <f t="shared" si="7"/>
        <v>51119</v>
      </c>
      <c r="Y57" s="28">
        <f t="shared" si="8"/>
        <v>40822</v>
      </c>
      <c r="Z57" s="28">
        <f t="shared" si="9"/>
        <v>34484</v>
      </c>
    </row>
    <row r="58" spans="2:26" ht="25" customHeight="1">
      <c r="B58" s="24" t="s">
        <v>65</v>
      </c>
      <c r="C58" s="25">
        <v>1985000</v>
      </c>
      <c r="D58" s="25">
        <v>120000</v>
      </c>
      <c r="E58" s="25">
        <f t="shared" si="10"/>
        <v>2105000</v>
      </c>
      <c r="F58" s="25">
        <f t="shared" si="11"/>
        <v>421000</v>
      </c>
      <c r="G58" s="26">
        <v>218000</v>
      </c>
      <c r="H58" s="25">
        <f t="shared" si="0"/>
        <v>153000</v>
      </c>
      <c r="I58" s="25">
        <v>50000</v>
      </c>
      <c r="J58" s="25">
        <f t="shared" si="1"/>
        <v>1684000</v>
      </c>
      <c r="K58" s="25">
        <v>150000</v>
      </c>
      <c r="L58" s="25">
        <f t="shared" si="16"/>
        <v>50000</v>
      </c>
      <c r="M58" s="25">
        <f t="shared" si="2"/>
        <v>252600</v>
      </c>
      <c r="N58" s="25">
        <f t="shared" si="12"/>
        <v>452600</v>
      </c>
      <c r="O58" s="25">
        <f t="shared" si="3"/>
        <v>203000</v>
      </c>
      <c r="P58" s="25">
        <f>ROUNDUP((Z58*1.03*0.017*$Z$14),-3)</f>
        <v>46000</v>
      </c>
      <c r="Q58" s="25">
        <f t="shared" si="13"/>
        <v>74000</v>
      </c>
      <c r="R58" s="25">
        <v>18000</v>
      </c>
      <c r="S58" s="25">
        <v>5000</v>
      </c>
      <c r="T58" s="25">
        <f t="shared" si="14"/>
        <v>346000</v>
      </c>
      <c r="U58" s="25">
        <f t="shared" si="5"/>
        <v>2202000</v>
      </c>
      <c r="V58" s="25">
        <f t="shared" si="15"/>
        <v>106600</v>
      </c>
      <c r="W58" s="27">
        <f t="shared" si="6"/>
        <v>5.0641330166270787E-2</v>
      </c>
      <c r="X58" s="28">
        <f t="shared" si="7"/>
        <v>63861</v>
      </c>
      <c r="Y58" s="28">
        <f t="shared" si="8"/>
        <v>50997</v>
      </c>
      <c r="Z58" s="28">
        <f t="shared" si="9"/>
        <v>43080</v>
      </c>
    </row>
    <row r="59" spans="2:26" ht="25" customHeight="1">
      <c r="B59" s="24" t="s">
        <v>66</v>
      </c>
      <c r="C59" s="25">
        <v>2020000</v>
      </c>
      <c r="D59" s="25">
        <v>120000</v>
      </c>
      <c r="E59" s="25">
        <f t="shared" si="10"/>
        <v>2140000</v>
      </c>
      <c r="F59" s="25">
        <f t="shared" si="11"/>
        <v>428000</v>
      </c>
      <c r="G59" s="26">
        <v>258000</v>
      </c>
      <c r="H59" s="25">
        <f t="shared" si="0"/>
        <v>120000</v>
      </c>
      <c r="I59" s="25">
        <v>50000</v>
      </c>
      <c r="J59" s="25">
        <f t="shared" si="1"/>
        <v>1712000</v>
      </c>
      <c r="K59" s="25">
        <f>'20DP 15DI'!K63</f>
        <v>150000</v>
      </c>
      <c r="L59" s="25">
        <f t="shared" si="16"/>
        <v>50000</v>
      </c>
      <c r="M59" s="25">
        <f>J59*0.13</f>
        <v>222560</v>
      </c>
      <c r="N59" s="25">
        <f t="shared" si="12"/>
        <v>422560</v>
      </c>
      <c r="O59" s="25">
        <f t="shared" si="3"/>
        <v>170000</v>
      </c>
      <c r="P59" s="25">
        <f>ROUNDUP((Z59*1.03*0.017*$Z$14),-3)</f>
        <v>47000</v>
      </c>
      <c r="Q59" s="25">
        <f t="shared" si="13"/>
        <v>75000</v>
      </c>
      <c r="R59" s="25">
        <v>18000</v>
      </c>
      <c r="S59" s="25">
        <v>5000</v>
      </c>
      <c r="T59" s="25">
        <f t="shared" si="14"/>
        <v>315000</v>
      </c>
      <c r="U59" s="25">
        <f t="shared" si="5"/>
        <v>2238000</v>
      </c>
      <c r="V59" s="25">
        <f t="shared" si="15"/>
        <v>107560</v>
      </c>
      <c r="W59" s="27">
        <f t="shared" si="6"/>
        <v>5.0261682242990657E-2</v>
      </c>
      <c r="X59" s="28">
        <f t="shared" si="7"/>
        <v>64923</v>
      </c>
      <c r="Y59" s="28">
        <f t="shared" si="8"/>
        <v>51845</v>
      </c>
      <c r="Z59" s="28">
        <f t="shared" si="9"/>
        <v>43796</v>
      </c>
    </row>
    <row r="60" spans="2:26" ht="25" customHeight="1">
      <c r="B60" s="101" t="s">
        <v>97</v>
      </c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3"/>
    </row>
    <row r="61" spans="2:26" ht="25" customHeight="1">
      <c r="B61" s="24" t="s">
        <v>67</v>
      </c>
      <c r="C61" s="25">
        <v>1990000</v>
      </c>
      <c r="D61" s="25">
        <v>180000</v>
      </c>
      <c r="E61" s="25">
        <f t="shared" si="10"/>
        <v>2170000</v>
      </c>
      <c r="F61" s="25">
        <f>E61*0.2</f>
        <v>434000</v>
      </c>
      <c r="G61" s="26">
        <v>278000</v>
      </c>
      <c r="H61" s="25">
        <f t="shared" si="0"/>
        <v>106000</v>
      </c>
      <c r="I61" s="25">
        <v>50000</v>
      </c>
      <c r="J61" s="25">
        <f t="shared" si="1"/>
        <v>1736000</v>
      </c>
      <c r="K61" s="25">
        <v>150000</v>
      </c>
      <c r="L61" s="25">
        <f t="shared" si="16"/>
        <v>50000</v>
      </c>
      <c r="M61" s="25">
        <f t="shared" ref="M61:M70" si="47">J61*0.15</f>
        <v>260400</v>
      </c>
      <c r="N61" s="25">
        <f t="shared" si="12"/>
        <v>460400</v>
      </c>
      <c r="O61" s="25">
        <f t="shared" si="3"/>
        <v>156000</v>
      </c>
      <c r="P61" s="25">
        <f t="shared" ref="P61:P70" si="48">ROUNDUP((Z61*1.03*0.017*$Z$14),-3)</f>
        <v>47000</v>
      </c>
      <c r="Q61" s="25">
        <f t="shared" si="13"/>
        <v>74000</v>
      </c>
      <c r="R61" s="25">
        <v>18000</v>
      </c>
      <c r="S61" s="25">
        <v>5000</v>
      </c>
      <c r="T61" s="25">
        <f t="shared" si="14"/>
        <v>300000</v>
      </c>
      <c r="U61" s="25">
        <f t="shared" si="5"/>
        <v>2267000</v>
      </c>
      <c r="V61" s="25">
        <f t="shared" si="15"/>
        <v>160400</v>
      </c>
      <c r="W61" s="27">
        <f t="shared" si="6"/>
        <v>7.391705069124424E-2</v>
      </c>
      <c r="X61" s="28">
        <f t="shared" si="7"/>
        <v>65833</v>
      </c>
      <c r="Y61" s="28">
        <f t="shared" si="8"/>
        <v>52572</v>
      </c>
      <c r="Z61" s="28">
        <f t="shared" si="9"/>
        <v>44410</v>
      </c>
    </row>
    <row r="62" spans="2:26" ht="25" customHeight="1">
      <c r="B62" s="24" t="s">
        <v>68</v>
      </c>
      <c r="C62" s="25">
        <v>2145000</v>
      </c>
      <c r="D62" s="25">
        <v>180000</v>
      </c>
      <c r="E62" s="25">
        <f t="shared" si="10"/>
        <v>2325000</v>
      </c>
      <c r="F62" s="25">
        <f t="shared" ref="F62:F70" si="49">E62*0.2</f>
        <v>465000</v>
      </c>
      <c r="G62" s="26">
        <v>278000</v>
      </c>
      <c r="H62" s="25">
        <f t="shared" si="0"/>
        <v>137000</v>
      </c>
      <c r="I62" s="25">
        <v>50000</v>
      </c>
      <c r="J62" s="25">
        <f t="shared" si="1"/>
        <v>1860000</v>
      </c>
      <c r="K62" s="25">
        <v>150000</v>
      </c>
      <c r="L62" s="25">
        <f t="shared" si="16"/>
        <v>50000</v>
      </c>
      <c r="M62" s="25">
        <f t="shared" si="47"/>
        <v>279000</v>
      </c>
      <c r="N62" s="25">
        <f t="shared" si="12"/>
        <v>479000</v>
      </c>
      <c r="O62" s="25">
        <f t="shared" si="3"/>
        <v>187000</v>
      </c>
      <c r="P62" s="25">
        <f t="shared" si="48"/>
        <v>50000</v>
      </c>
      <c r="Q62" s="25">
        <f t="shared" si="13"/>
        <v>80000</v>
      </c>
      <c r="R62" s="25">
        <v>18000</v>
      </c>
      <c r="S62" s="25">
        <v>5000</v>
      </c>
      <c r="T62" s="25">
        <f t="shared" si="14"/>
        <v>340000</v>
      </c>
      <c r="U62" s="25">
        <f t="shared" si="5"/>
        <v>2428000</v>
      </c>
      <c r="V62" s="25">
        <f t="shared" si="15"/>
        <v>139000</v>
      </c>
      <c r="W62" s="27">
        <f t="shared" si="6"/>
        <v>5.9784946236559139E-2</v>
      </c>
      <c r="X62" s="28">
        <f t="shared" si="7"/>
        <v>70535</v>
      </c>
      <c r="Y62" s="28">
        <f t="shared" si="8"/>
        <v>56327</v>
      </c>
      <c r="Z62" s="28">
        <f t="shared" si="9"/>
        <v>47582</v>
      </c>
    </row>
    <row r="63" spans="2:26" ht="25" customHeight="1">
      <c r="B63" s="24" t="s">
        <v>69</v>
      </c>
      <c r="C63" s="25">
        <v>2225000</v>
      </c>
      <c r="D63" s="25">
        <v>180000</v>
      </c>
      <c r="E63" s="25">
        <f t="shared" si="10"/>
        <v>2405000</v>
      </c>
      <c r="F63" s="25">
        <f t="shared" si="49"/>
        <v>481000</v>
      </c>
      <c r="G63" s="26">
        <v>278000</v>
      </c>
      <c r="H63" s="25">
        <f t="shared" si="0"/>
        <v>153000</v>
      </c>
      <c r="I63" s="25">
        <v>50000</v>
      </c>
      <c r="J63" s="25">
        <f t="shared" si="1"/>
        <v>1924000</v>
      </c>
      <c r="K63" s="25">
        <v>150000</v>
      </c>
      <c r="L63" s="25">
        <f t="shared" si="16"/>
        <v>50000</v>
      </c>
      <c r="M63" s="25">
        <f t="shared" si="47"/>
        <v>288600</v>
      </c>
      <c r="N63" s="25">
        <f t="shared" si="12"/>
        <v>488600</v>
      </c>
      <c r="O63" s="25">
        <f t="shared" si="3"/>
        <v>203000</v>
      </c>
      <c r="P63" s="25">
        <f t="shared" si="48"/>
        <v>52000</v>
      </c>
      <c r="Q63" s="25">
        <f t="shared" si="13"/>
        <v>83000</v>
      </c>
      <c r="R63" s="25">
        <v>18000</v>
      </c>
      <c r="S63" s="25">
        <v>5000</v>
      </c>
      <c r="T63" s="25">
        <f t="shared" si="14"/>
        <v>361000</v>
      </c>
      <c r="U63" s="25">
        <f t="shared" si="5"/>
        <v>2511000</v>
      </c>
      <c r="V63" s="25">
        <f t="shared" si="15"/>
        <v>127600</v>
      </c>
      <c r="W63" s="27">
        <f t="shared" si="6"/>
        <v>5.3056133056133055E-2</v>
      </c>
      <c r="X63" s="28">
        <f t="shared" si="7"/>
        <v>72962</v>
      </c>
      <c r="Y63" s="28">
        <f t="shared" si="8"/>
        <v>58265</v>
      </c>
      <c r="Z63" s="28">
        <f t="shared" si="9"/>
        <v>49219</v>
      </c>
    </row>
    <row r="64" spans="2:26" ht="25" customHeight="1">
      <c r="B64" s="24" t="s">
        <v>70</v>
      </c>
      <c r="C64" s="25">
        <v>2580000</v>
      </c>
      <c r="D64" s="25">
        <v>180000</v>
      </c>
      <c r="E64" s="25">
        <f t="shared" si="10"/>
        <v>2760000</v>
      </c>
      <c r="F64" s="25">
        <f t="shared" si="49"/>
        <v>552000</v>
      </c>
      <c r="G64" s="26">
        <v>338000</v>
      </c>
      <c r="H64" s="25">
        <f t="shared" si="0"/>
        <v>164000</v>
      </c>
      <c r="I64" s="25">
        <v>50000</v>
      </c>
      <c r="J64" s="25">
        <f t="shared" si="1"/>
        <v>2208000</v>
      </c>
      <c r="K64" s="25">
        <v>150000</v>
      </c>
      <c r="L64" s="25">
        <f t="shared" si="16"/>
        <v>50000</v>
      </c>
      <c r="M64" s="25">
        <f t="shared" si="47"/>
        <v>331200</v>
      </c>
      <c r="N64" s="25">
        <f t="shared" si="12"/>
        <v>531200</v>
      </c>
      <c r="O64" s="25">
        <f t="shared" si="3"/>
        <v>214000</v>
      </c>
      <c r="P64" s="25">
        <f t="shared" si="48"/>
        <v>60000</v>
      </c>
      <c r="Q64" s="25">
        <f t="shared" si="13"/>
        <v>96000</v>
      </c>
      <c r="R64" s="25">
        <v>18000</v>
      </c>
      <c r="S64" s="25">
        <v>5000</v>
      </c>
      <c r="T64" s="25">
        <f t="shared" si="14"/>
        <v>393000</v>
      </c>
      <c r="U64" s="25">
        <f t="shared" si="5"/>
        <v>2879000</v>
      </c>
      <c r="V64" s="25">
        <f t="shared" si="15"/>
        <v>138200</v>
      </c>
      <c r="W64" s="27">
        <f t="shared" si="6"/>
        <v>5.0072463768115943E-2</v>
      </c>
      <c r="X64" s="28">
        <f t="shared" si="7"/>
        <v>83732</v>
      </c>
      <c r="Y64" s="28">
        <f t="shared" si="8"/>
        <v>66866</v>
      </c>
      <c r="Z64" s="28">
        <f t="shared" si="9"/>
        <v>56484</v>
      </c>
    </row>
    <row r="65" spans="2:26" ht="25" customHeight="1">
      <c r="B65" s="24" t="s">
        <v>71</v>
      </c>
      <c r="C65" s="25">
        <v>2090000</v>
      </c>
      <c r="D65" s="25">
        <v>180000</v>
      </c>
      <c r="E65" s="25">
        <f t="shared" si="10"/>
        <v>2270000</v>
      </c>
      <c r="F65" s="25">
        <f t="shared" si="49"/>
        <v>454000</v>
      </c>
      <c r="G65" s="26">
        <v>278000</v>
      </c>
      <c r="H65" s="25">
        <f t="shared" si="0"/>
        <v>126000</v>
      </c>
      <c r="I65" s="25">
        <v>50000</v>
      </c>
      <c r="J65" s="25">
        <f t="shared" si="1"/>
        <v>1816000</v>
      </c>
      <c r="K65" s="25">
        <v>150000</v>
      </c>
      <c r="L65" s="25">
        <f t="shared" si="16"/>
        <v>50000</v>
      </c>
      <c r="M65" s="25">
        <f t="shared" si="47"/>
        <v>272400</v>
      </c>
      <c r="N65" s="25">
        <f t="shared" si="12"/>
        <v>472400</v>
      </c>
      <c r="O65" s="25">
        <f t="shared" si="3"/>
        <v>176000</v>
      </c>
      <c r="P65" s="25">
        <f t="shared" si="48"/>
        <v>49000</v>
      </c>
      <c r="Q65" s="25">
        <f t="shared" si="13"/>
        <v>78000</v>
      </c>
      <c r="R65" s="25">
        <v>18000</v>
      </c>
      <c r="S65" s="25">
        <v>5000</v>
      </c>
      <c r="T65" s="25">
        <f t="shared" si="14"/>
        <v>326000</v>
      </c>
      <c r="U65" s="25">
        <f t="shared" si="5"/>
        <v>2371000</v>
      </c>
      <c r="V65" s="25">
        <f t="shared" si="15"/>
        <v>146400</v>
      </c>
      <c r="W65" s="27">
        <f t="shared" si="6"/>
        <v>6.4493392070484587E-2</v>
      </c>
      <c r="X65" s="28">
        <f t="shared" si="7"/>
        <v>68867</v>
      </c>
      <c r="Y65" s="28">
        <f t="shared" si="8"/>
        <v>54995</v>
      </c>
      <c r="Z65" s="28">
        <f t="shared" si="9"/>
        <v>46456</v>
      </c>
    </row>
    <row r="66" spans="2:26" ht="25" customHeight="1">
      <c r="B66" s="24" t="s">
        <v>72</v>
      </c>
      <c r="C66" s="25">
        <v>2255000</v>
      </c>
      <c r="D66" s="25">
        <v>180000</v>
      </c>
      <c r="E66" s="25">
        <f t="shared" si="10"/>
        <v>2435000</v>
      </c>
      <c r="F66" s="25">
        <f t="shared" si="49"/>
        <v>487000</v>
      </c>
      <c r="G66" s="26">
        <v>278000</v>
      </c>
      <c r="H66" s="25">
        <f t="shared" si="0"/>
        <v>159000</v>
      </c>
      <c r="I66" s="25">
        <v>50000</v>
      </c>
      <c r="J66" s="25">
        <f t="shared" si="1"/>
        <v>1948000</v>
      </c>
      <c r="K66" s="25">
        <v>150000</v>
      </c>
      <c r="L66" s="25">
        <f t="shared" si="16"/>
        <v>50000</v>
      </c>
      <c r="M66" s="25">
        <f t="shared" si="47"/>
        <v>292200</v>
      </c>
      <c r="N66" s="25">
        <f t="shared" si="12"/>
        <v>492200</v>
      </c>
      <c r="O66" s="25">
        <f t="shared" si="3"/>
        <v>209000</v>
      </c>
      <c r="P66" s="25">
        <f t="shared" si="48"/>
        <v>53000</v>
      </c>
      <c r="Q66" s="25">
        <f t="shared" si="13"/>
        <v>84000</v>
      </c>
      <c r="R66" s="25">
        <v>18000</v>
      </c>
      <c r="S66" s="25">
        <v>5000</v>
      </c>
      <c r="T66" s="25">
        <f t="shared" si="14"/>
        <v>369000</v>
      </c>
      <c r="U66" s="25">
        <f t="shared" si="5"/>
        <v>2542000</v>
      </c>
      <c r="V66" s="25">
        <f t="shared" si="15"/>
        <v>123200</v>
      </c>
      <c r="W66" s="27">
        <f t="shared" si="6"/>
        <v>5.0595482546201234E-2</v>
      </c>
      <c r="X66" s="28">
        <f t="shared" si="7"/>
        <v>73872</v>
      </c>
      <c r="Y66" s="28">
        <f t="shared" si="8"/>
        <v>58992</v>
      </c>
      <c r="Z66" s="28">
        <f t="shared" si="9"/>
        <v>49833</v>
      </c>
    </row>
    <row r="67" spans="2:26" ht="25" customHeight="1">
      <c r="B67" s="24" t="s">
        <v>73</v>
      </c>
      <c r="C67" s="25">
        <v>2345000</v>
      </c>
      <c r="D67" s="25">
        <v>180000</v>
      </c>
      <c r="E67" s="25">
        <f t="shared" si="10"/>
        <v>2525000</v>
      </c>
      <c r="F67" s="25">
        <f t="shared" si="49"/>
        <v>505000</v>
      </c>
      <c r="G67" s="26">
        <v>298000</v>
      </c>
      <c r="H67" s="25">
        <f t="shared" si="0"/>
        <v>157000</v>
      </c>
      <c r="I67" s="25">
        <v>50000</v>
      </c>
      <c r="J67" s="25">
        <f t="shared" si="1"/>
        <v>2020000</v>
      </c>
      <c r="K67" s="25">
        <v>150000</v>
      </c>
      <c r="L67" s="25">
        <f t="shared" si="16"/>
        <v>50000</v>
      </c>
      <c r="M67" s="25">
        <f t="shared" si="47"/>
        <v>303000</v>
      </c>
      <c r="N67" s="25">
        <f t="shared" si="12"/>
        <v>503000</v>
      </c>
      <c r="O67" s="25">
        <f t="shared" si="3"/>
        <v>207000</v>
      </c>
      <c r="P67" s="25">
        <f t="shared" si="48"/>
        <v>55000</v>
      </c>
      <c r="Q67" s="25">
        <f t="shared" si="13"/>
        <v>87000</v>
      </c>
      <c r="R67" s="25">
        <v>18000</v>
      </c>
      <c r="S67" s="25">
        <v>5000</v>
      </c>
      <c r="T67" s="25">
        <f t="shared" si="14"/>
        <v>372000</v>
      </c>
      <c r="U67" s="25">
        <f t="shared" si="5"/>
        <v>2635000</v>
      </c>
      <c r="V67" s="25">
        <f t="shared" si="15"/>
        <v>131000</v>
      </c>
      <c r="W67" s="27">
        <f t="shared" si="6"/>
        <v>5.1881188118811879E-2</v>
      </c>
      <c r="X67" s="28">
        <f t="shared" si="7"/>
        <v>76603</v>
      </c>
      <c r="Y67" s="28">
        <f t="shared" si="8"/>
        <v>61172</v>
      </c>
      <c r="Z67" s="28">
        <f t="shared" si="9"/>
        <v>51675</v>
      </c>
    </row>
    <row r="68" spans="2:26" ht="25" customHeight="1">
      <c r="B68" s="24" t="s">
        <v>74</v>
      </c>
      <c r="C68" s="25">
        <v>2740000</v>
      </c>
      <c r="D68" s="25">
        <v>180000</v>
      </c>
      <c r="E68" s="25">
        <f t="shared" si="10"/>
        <v>2920000</v>
      </c>
      <c r="F68" s="25">
        <f t="shared" si="49"/>
        <v>584000</v>
      </c>
      <c r="G68" s="26">
        <v>368000</v>
      </c>
      <c r="H68" s="25">
        <f t="shared" si="0"/>
        <v>166000</v>
      </c>
      <c r="I68" s="25">
        <v>50000</v>
      </c>
      <c r="J68" s="25">
        <f t="shared" si="1"/>
        <v>2336000</v>
      </c>
      <c r="K68" s="25">
        <v>150000</v>
      </c>
      <c r="L68" s="25">
        <f t="shared" si="16"/>
        <v>50000</v>
      </c>
      <c r="M68" s="25">
        <f t="shared" si="47"/>
        <v>350400</v>
      </c>
      <c r="N68" s="25">
        <f t="shared" si="12"/>
        <v>550400</v>
      </c>
      <c r="O68" s="25">
        <f t="shared" si="3"/>
        <v>216000</v>
      </c>
      <c r="P68" s="25">
        <f t="shared" si="48"/>
        <v>63000</v>
      </c>
      <c r="Q68" s="25">
        <f t="shared" si="13"/>
        <v>102000</v>
      </c>
      <c r="R68" s="25">
        <v>18000</v>
      </c>
      <c r="S68" s="25">
        <v>5000</v>
      </c>
      <c r="T68" s="25">
        <f t="shared" si="14"/>
        <v>404000</v>
      </c>
      <c r="U68" s="25">
        <f t="shared" si="5"/>
        <v>3045000</v>
      </c>
      <c r="V68" s="25">
        <f t="shared" si="15"/>
        <v>146400</v>
      </c>
      <c r="W68" s="27">
        <f t="shared" si="6"/>
        <v>5.0136986301369861E-2</v>
      </c>
      <c r="X68" s="28">
        <f t="shared" si="7"/>
        <v>88586</v>
      </c>
      <c r="Y68" s="28">
        <f t="shared" si="8"/>
        <v>70742</v>
      </c>
      <c r="Z68" s="28">
        <f t="shared" si="9"/>
        <v>59759</v>
      </c>
    </row>
    <row r="69" spans="2:26" ht="25" customHeight="1">
      <c r="B69" s="24" t="s">
        <v>75</v>
      </c>
      <c r="C69" s="25">
        <v>2400000</v>
      </c>
      <c r="D69" s="25">
        <v>180000</v>
      </c>
      <c r="E69" s="25">
        <f t="shared" si="10"/>
        <v>2580000</v>
      </c>
      <c r="F69" s="25">
        <f t="shared" si="49"/>
        <v>516000</v>
      </c>
      <c r="G69" s="26">
        <v>308000</v>
      </c>
      <c r="H69" s="25">
        <f t="shared" si="0"/>
        <v>158000</v>
      </c>
      <c r="I69" s="25">
        <v>50000</v>
      </c>
      <c r="J69" s="25">
        <f t="shared" si="1"/>
        <v>2064000</v>
      </c>
      <c r="K69" s="25">
        <v>150000</v>
      </c>
      <c r="L69" s="25">
        <f t="shared" si="16"/>
        <v>50000</v>
      </c>
      <c r="M69" s="25">
        <f t="shared" si="47"/>
        <v>309600</v>
      </c>
      <c r="N69" s="25">
        <f t="shared" si="12"/>
        <v>509600</v>
      </c>
      <c r="O69" s="25">
        <f t="shared" si="3"/>
        <v>208000</v>
      </c>
      <c r="P69" s="25">
        <f t="shared" si="48"/>
        <v>56000</v>
      </c>
      <c r="Q69" s="25">
        <f t="shared" si="13"/>
        <v>90000</v>
      </c>
      <c r="R69" s="25">
        <v>18000</v>
      </c>
      <c r="S69" s="25">
        <v>5000</v>
      </c>
      <c r="T69" s="25">
        <f t="shared" si="14"/>
        <v>377000</v>
      </c>
      <c r="U69" s="25">
        <f t="shared" si="5"/>
        <v>2693000</v>
      </c>
      <c r="V69" s="25">
        <f t="shared" si="15"/>
        <v>132600</v>
      </c>
      <c r="W69" s="27">
        <f t="shared" si="6"/>
        <v>5.1395348837209302E-2</v>
      </c>
      <c r="X69" s="28">
        <f t="shared" si="7"/>
        <v>78271</v>
      </c>
      <c r="Y69" s="28">
        <f t="shared" si="8"/>
        <v>62505</v>
      </c>
      <c r="Z69" s="28">
        <f t="shared" si="9"/>
        <v>52801</v>
      </c>
    </row>
    <row r="70" spans="2:26" ht="24" customHeight="1">
      <c r="B70" s="24" t="s">
        <v>76</v>
      </c>
      <c r="C70" s="25">
        <v>2800000</v>
      </c>
      <c r="D70" s="25">
        <v>180000</v>
      </c>
      <c r="E70" s="25">
        <f t="shared" si="10"/>
        <v>2980000</v>
      </c>
      <c r="F70" s="25">
        <f t="shared" si="49"/>
        <v>596000</v>
      </c>
      <c r="G70" s="26">
        <v>338000</v>
      </c>
      <c r="H70" s="25">
        <f t="shared" si="0"/>
        <v>208000</v>
      </c>
      <c r="I70" s="25">
        <v>50000</v>
      </c>
      <c r="J70" s="25">
        <f t="shared" si="1"/>
        <v>2384000</v>
      </c>
      <c r="K70" s="25">
        <v>200000</v>
      </c>
      <c r="L70" s="25">
        <f t="shared" si="16"/>
        <v>50000</v>
      </c>
      <c r="M70" s="25">
        <f t="shared" si="47"/>
        <v>357600</v>
      </c>
      <c r="N70" s="25">
        <f t="shared" si="12"/>
        <v>607600</v>
      </c>
      <c r="O70" s="25">
        <f t="shared" si="3"/>
        <v>258000</v>
      </c>
      <c r="P70" s="25">
        <f t="shared" si="48"/>
        <v>65000</v>
      </c>
      <c r="Q70" s="25">
        <f t="shared" si="13"/>
        <v>104000</v>
      </c>
      <c r="R70" s="25">
        <v>18000</v>
      </c>
      <c r="S70" s="25">
        <v>5000</v>
      </c>
      <c r="T70" s="25">
        <f t="shared" si="14"/>
        <v>450000</v>
      </c>
      <c r="U70" s="25">
        <f t="shared" si="5"/>
        <v>3107000</v>
      </c>
      <c r="V70" s="25">
        <f t="shared" si="15"/>
        <v>157600</v>
      </c>
      <c r="W70" s="27">
        <f t="shared" si="6"/>
        <v>5.2885906040268459E-2</v>
      </c>
      <c r="X70" s="28">
        <f t="shared" si="7"/>
        <v>90407</v>
      </c>
      <c r="Y70" s="28">
        <f t="shared" si="8"/>
        <v>72195</v>
      </c>
      <c r="Z70" s="28">
        <f t="shared" si="9"/>
        <v>60987</v>
      </c>
    </row>
    <row r="71" spans="2:26" ht="24" customHeight="1">
      <c r="B71" s="101" t="s">
        <v>96</v>
      </c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3"/>
    </row>
    <row r="72" spans="2:26" ht="24" customHeight="1">
      <c r="B72" s="29" t="s">
        <v>82</v>
      </c>
      <c r="C72" s="25">
        <v>3780000</v>
      </c>
      <c r="D72" s="25">
        <v>220000</v>
      </c>
      <c r="E72" s="25">
        <f t="shared" ref="E72:E81" si="50">C72+D72</f>
        <v>4000000</v>
      </c>
      <c r="F72" s="25">
        <f t="shared" ref="F72:F81" si="51">E72*0.3</f>
        <v>1200000</v>
      </c>
      <c r="G72" s="26">
        <v>750000</v>
      </c>
      <c r="H72" s="25">
        <f t="shared" ref="H72:H81" si="52">F72-G72-I72</f>
        <v>350000</v>
      </c>
      <c r="I72" s="25">
        <v>100000</v>
      </c>
      <c r="J72" s="25">
        <f t="shared" ref="J72:J81" si="53">E72-F72</f>
        <v>2800000</v>
      </c>
      <c r="K72" s="25">
        <v>480000</v>
      </c>
      <c r="L72" s="25">
        <f t="shared" ref="L72:L81" si="54">I72</f>
        <v>100000</v>
      </c>
      <c r="M72" s="25">
        <f t="shared" ref="M72:M81" si="55">J72*0.15</f>
        <v>420000</v>
      </c>
      <c r="N72" s="25">
        <f t="shared" ref="N72:N81" si="56">M72+K72+L72</f>
        <v>1000000</v>
      </c>
      <c r="O72" s="25">
        <f t="shared" ref="O72:O81" si="57">F72-G72</f>
        <v>450000</v>
      </c>
      <c r="P72" s="25">
        <f>ROUNDUP((X72*1.03*0.017*$Z$14),-3)</f>
        <v>112000</v>
      </c>
      <c r="Q72" s="25">
        <f t="shared" ref="Q72:Q81" si="58">ROUNDUP(C72*0.0371,-3)</f>
        <v>141000</v>
      </c>
      <c r="R72" s="25">
        <v>18000</v>
      </c>
      <c r="S72" s="25">
        <v>5000</v>
      </c>
      <c r="T72" s="25">
        <f t="shared" ref="T72:T81" si="59">SUM(O72:S72)</f>
        <v>726000</v>
      </c>
      <c r="U72" s="25">
        <f t="shared" ref="U72:U81" si="60">E72+Q72+R72+S72</f>
        <v>4164000</v>
      </c>
      <c r="V72" s="25">
        <f t="shared" ref="V72:V81" si="61">N72-T72</f>
        <v>274000</v>
      </c>
      <c r="W72" s="27">
        <f t="shared" ref="W72:W81" si="62">V72/E72</f>
        <v>6.8500000000000005E-2</v>
      </c>
      <c r="X72" s="28">
        <f t="shared" ref="X72:X81" si="63">ROUND(J72*(1+$X$7)/$X$14,0)</f>
        <v>106182</v>
      </c>
      <c r="Y72" s="33" t="s">
        <v>95</v>
      </c>
      <c r="Z72" s="33" t="s">
        <v>95</v>
      </c>
    </row>
    <row r="73" spans="2:26" ht="24" customHeight="1">
      <c r="B73" s="24" t="s">
        <v>83</v>
      </c>
      <c r="C73" s="25">
        <v>3580000</v>
      </c>
      <c r="D73" s="25">
        <v>220000</v>
      </c>
      <c r="E73" s="25">
        <f t="shared" si="50"/>
        <v>3800000</v>
      </c>
      <c r="F73" s="25">
        <f t="shared" si="51"/>
        <v>1140000</v>
      </c>
      <c r="G73" s="26">
        <v>725000</v>
      </c>
      <c r="H73" s="25">
        <f t="shared" si="52"/>
        <v>315000</v>
      </c>
      <c r="I73" s="25">
        <v>100000</v>
      </c>
      <c r="J73" s="25">
        <f t="shared" si="53"/>
        <v>2660000</v>
      </c>
      <c r="K73" s="25">
        <v>450000</v>
      </c>
      <c r="L73" s="25">
        <f t="shared" si="54"/>
        <v>100000</v>
      </c>
      <c r="M73" s="25">
        <f t="shared" si="55"/>
        <v>399000</v>
      </c>
      <c r="N73" s="25">
        <f t="shared" si="56"/>
        <v>949000</v>
      </c>
      <c r="O73" s="25">
        <f t="shared" si="57"/>
        <v>415000</v>
      </c>
      <c r="P73" s="25">
        <f t="shared" ref="P73:P81" si="64">ROUNDUP((X73*1.03*0.017*$Z$14),-3)</f>
        <v>106000</v>
      </c>
      <c r="Q73" s="25">
        <f t="shared" si="58"/>
        <v>133000</v>
      </c>
      <c r="R73" s="25">
        <v>18000</v>
      </c>
      <c r="S73" s="25">
        <v>5000</v>
      </c>
      <c r="T73" s="25">
        <f t="shared" si="59"/>
        <v>677000</v>
      </c>
      <c r="U73" s="25">
        <f t="shared" si="60"/>
        <v>3956000</v>
      </c>
      <c r="V73" s="25">
        <f t="shared" si="61"/>
        <v>272000</v>
      </c>
      <c r="W73" s="27">
        <f t="shared" si="62"/>
        <v>7.1578947368421048E-2</v>
      </c>
      <c r="X73" s="28">
        <f t="shared" si="63"/>
        <v>100873</v>
      </c>
      <c r="Y73" s="33" t="s">
        <v>95</v>
      </c>
      <c r="Z73" s="33" t="s">
        <v>95</v>
      </c>
    </row>
    <row r="74" spans="2:26" ht="24" customHeight="1">
      <c r="B74" s="24" t="s">
        <v>90</v>
      </c>
      <c r="C74" s="25">
        <v>4500000</v>
      </c>
      <c r="D74" s="25">
        <v>220000</v>
      </c>
      <c r="E74" s="25">
        <f t="shared" si="50"/>
        <v>4720000</v>
      </c>
      <c r="F74" s="25">
        <f t="shared" si="51"/>
        <v>1416000</v>
      </c>
      <c r="G74" s="26">
        <v>950000</v>
      </c>
      <c r="H74" s="25">
        <f t="shared" si="52"/>
        <v>366000</v>
      </c>
      <c r="I74" s="25">
        <v>100000</v>
      </c>
      <c r="J74" s="25">
        <f t="shared" si="53"/>
        <v>3304000</v>
      </c>
      <c r="K74" s="25">
        <v>500000</v>
      </c>
      <c r="L74" s="25">
        <f t="shared" si="54"/>
        <v>100000</v>
      </c>
      <c r="M74" s="25">
        <f t="shared" si="55"/>
        <v>495600</v>
      </c>
      <c r="N74" s="25">
        <f t="shared" si="56"/>
        <v>1095600</v>
      </c>
      <c r="O74" s="25">
        <f t="shared" si="57"/>
        <v>466000</v>
      </c>
      <c r="P74" s="25">
        <f t="shared" si="64"/>
        <v>132000</v>
      </c>
      <c r="Q74" s="25">
        <f t="shared" si="58"/>
        <v>167000</v>
      </c>
      <c r="R74" s="25">
        <v>18000</v>
      </c>
      <c r="S74" s="25">
        <v>5000</v>
      </c>
      <c r="T74" s="25">
        <f t="shared" si="59"/>
        <v>788000</v>
      </c>
      <c r="U74" s="25">
        <f t="shared" si="60"/>
        <v>4910000</v>
      </c>
      <c r="V74" s="25">
        <f t="shared" si="61"/>
        <v>307600</v>
      </c>
      <c r="W74" s="27">
        <f t="shared" si="62"/>
        <v>6.5169491525423728E-2</v>
      </c>
      <c r="X74" s="28">
        <f t="shared" si="63"/>
        <v>125295</v>
      </c>
      <c r="Y74" s="33" t="s">
        <v>95</v>
      </c>
      <c r="Z74" s="33" t="s">
        <v>95</v>
      </c>
    </row>
    <row r="75" spans="2:26" ht="24" customHeight="1">
      <c r="B75" s="24" t="s">
        <v>84</v>
      </c>
      <c r="C75" s="25">
        <v>4200000</v>
      </c>
      <c r="D75" s="25">
        <v>220000</v>
      </c>
      <c r="E75" s="25">
        <f t="shared" si="50"/>
        <v>4420000</v>
      </c>
      <c r="F75" s="25">
        <f t="shared" si="51"/>
        <v>1326000</v>
      </c>
      <c r="G75" s="26">
        <v>875000</v>
      </c>
      <c r="H75" s="25">
        <f t="shared" si="52"/>
        <v>351000</v>
      </c>
      <c r="I75" s="25">
        <v>100000</v>
      </c>
      <c r="J75" s="25">
        <f t="shared" si="53"/>
        <v>3094000</v>
      </c>
      <c r="K75" s="25">
        <v>520000</v>
      </c>
      <c r="L75" s="25">
        <f t="shared" si="54"/>
        <v>100000</v>
      </c>
      <c r="M75" s="25">
        <f t="shared" si="55"/>
        <v>464100</v>
      </c>
      <c r="N75" s="25">
        <f t="shared" si="56"/>
        <v>1084100</v>
      </c>
      <c r="O75" s="25">
        <f t="shared" si="57"/>
        <v>451000</v>
      </c>
      <c r="P75" s="25">
        <f t="shared" si="64"/>
        <v>124000</v>
      </c>
      <c r="Q75" s="25">
        <f t="shared" si="58"/>
        <v>156000</v>
      </c>
      <c r="R75" s="25">
        <v>18000</v>
      </c>
      <c r="S75" s="25">
        <v>5000</v>
      </c>
      <c r="T75" s="25">
        <f t="shared" si="59"/>
        <v>754000</v>
      </c>
      <c r="U75" s="25">
        <f t="shared" si="60"/>
        <v>4599000</v>
      </c>
      <c r="V75" s="25">
        <f t="shared" si="61"/>
        <v>330100</v>
      </c>
      <c r="W75" s="27">
        <f t="shared" si="62"/>
        <v>7.4683257918552043E-2</v>
      </c>
      <c r="X75" s="28">
        <f t="shared" si="63"/>
        <v>117331</v>
      </c>
      <c r="Y75" s="33" t="s">
        <v>95</v>
      </c>
      <c r="Z75" s="33" t="s">
        <v>95</v>
      </c>
    </row>
    <row r="76" spans="2:26" ht="24" customHeight="1">
      <c r="B76" s="24" t="s">
        <v>85</v>
      </c>
      <c r="C76" s="25">
        <v>4280000</v>
      </c>
      <c r="D76" s="25">
        <v>220000</v>
      </c>
      <c r="E76" s="25">
        <f t="shared" si="50"/>
        <v>4500000</v>
      </c>
      <c r="F76" s="25">
        <f t="shared" si="51"/>
        <v>1350000</v>
      </c>
      <c r="G76" s="26">
        <v>875000</v>
      </c>
      <c r="H76" s="25">
        <f t="shared" si="52"/>
        <v>375000</v>
      </c>
      <c r="I76" s="25">
        <v>100000</v>
      </c>
      <c r="J76" s="25">
        <f t="shared" si="53"/>
        <v>3150000</v>
      </c>
      <c r="K76" s="25">
        <v>520000</v>
      </c>
      <c r="L76" s="25">
        <f t="shared" si="54"/>
        <v>100000</v>
      </c>
      <c r="M76" s="25">
        <f t="shared" si="55"/>
        <v>472500</v>
      </c>
      <c r="N76" s="25">
        <f t="shared" si="56"/>
        <v>1092500</v>
      </c>
      <c r="O76" s="25">
        <f t="shared" si="57"/>
        <v>475000</v>
      </c>
      <c r="P76" s="25">
        <f t="shared" si="64"/>
        <v>126000</v>
      </c>
      <c r="Q76" s="25">
        <f t="shared" si="58"/>
        <v>159000</v>
      </c>
      <c r="R76" s="25">
        <v>18000</v>
      </c>
      <c r="S76" s="25">
        <v>5000</v>
      </c>
      <c r="T76" s="25">
        <f t="shared" si="59"/>
        <v>783000</v>
      </c>
      <c r="U76" s="25">
        <f t="shared" si="60"/>
        <v>4682000</v>
      </c>
      <c r="V76" s="25">
        <f t="shared" si="61"/>
        <v>309500</v>
      </c>
      <c r="W76" s="27">
        <f t="shared" si="62"/>
        <v>6.8777777777777771E-2</v>
      </c>
      <c r="X76" s="28">
        <f t="shared" si="63"/>
        <v>119455</v>
      </c>
      <c r="Y76" s="33" t="s">
        <v>95</v>
      </c>
      <c r="Z76" s="33" t="s">
        <v>95</v>
      </c>
    </row>
    <row r="77" spans="2:26" ht="24" customHeight="1">
      <c r="B77" s="24" t="s">
        <v>86</v>
      </c>
      <c r="C77" s="25">
        <v>4190000</v>
      </c>
      <c r="D77" s="25">
        <v>220000</v>
      </c>
      <c r="E77" s="25">
        <f t="shared" si="50"/>
        <v>4410000</v>
      </c>
      <c r="F77" s="25">
        <f t="shared" si="51"/>
        <v>1323000</v>
      </c>
      <c r="G77" s="26">
        <v>950000</v>
      </c>
      <c r="H77" s="25">
        <f t="shared" si="52"/>
        <v>273000</v>
      </c>
      <c r="I77" s="25">
        <v>100000</v>
      </c>
      <c r="J77" s="25">
        <f t="shared" si="53"/>
        <v>3087000</v>
      </c>
      <c r="K77" s="25">
        <v>440000</v>
      </c>
      <c r="L77" s="25">
        <f t="shared" si="54"/>
        <v>100000</v>
      </c>
      <c r="M77" s="25">
        <f t="shared" si="55"/>
        <v>463050</v>
      </c>
      <c r="N77" s="25">
        <f t="shared" si="56"/>
        <v>1003050</v>
      </c>
      <c r="O77" s="25">
        <f t="shared" si="57"/>
        <v>373000</v>
      </c>
      <c r="P77" s="25">
        <f t="shared" si="64"/>
        <v>123000</v>
      </c>
      <c r="Q77" s="25">
        <f t="shared" si="58"/>
        <v>156000</v>
      </c>
      <c r="R77" s="25">
        <v>18000</v>
      </c>
      <c r="S77" s="25">
        <v>5000</v>
      </c>
      <c r="T77" s="25">
        <f t="shared" si="59"/>
        <v>675000</v>
      </c>
      <c r="U77" s="25">
        <f t="shared" si="60"/>
        <v>4589000</v>
      </c>
      <c r="V77" s="25">
        <f t="shared" si="61"/>
        <v>328050</v>
      </c>
      <c r="W77" s="27">
        <f t="shared" si="62"/>
        <v>7.438775510204082E-2</v>
      </c>
      <c r="X77" s="28">
        <f t="shared" si="63"/>
        <v>117066</v>
      </c>
      <c r="Y77" s="33" t="s">
        <v>95</v>
      </c>
      <c r="Z77" s="33" t="s">
        <v>95</v>
      </c>
    </row>
    <row r="78" spans="2:26" ht="24" customHeight="1">
      <c r="B78" s="24" t="s">
        <v>87</v>
      </c>
      <c r="C78" s="25">
        <v>3080000</v>
      </c>
      <c r="D78" s="25">
        <v>220000</v>
      </c>
      <c r="E78" s="25">
        <f t="shared" si="50"/>
        <v>3300000</v>
      </c>
      <c r="F78" s="25">
        <f t="shared" si="51"/>
        <v>990000</v>
      </c>
      <c r="G78" s="26">
        <v>670000</v>
      </c>
      <c r="H78" s="25">
        <f t="shared" si="52"/>
        <v>220000</v>
      </c>
      <c r="I78" s="25">
        <v>100000</v>
      </c>
      <c r="J78" s="25">
        <f t="shared" si="53"/>
        <v>2310000</v>
      </c>
      <c r="K78" s="25">
        <v>390000</v>
      </c>
      <c r="L78" s="25">
        <f t="shared" si="54"/>
        <v>100000</v>
      </c>
      <c r="M78" s="25">
        <f t="shared" si="55"/>
        <v>346500</v>
      </c>
      <c r="N78" s="25">
        <f t="shared" si="56"/>
        <v>836500</v>
      </c>
      <c r="O78" s="25">
        <f t="shared" si="57"/>
        <v>320000</v>
      </c>
      <c r="P78" s="25">
        <f t="shared" si="64"/>
        <v>93000</v>
      </c>
      <c r="Q78" s="25">
        <f t="shared" si="58"/>
        <v>115000</v>
      </c>
      <c r="R78" s="25">
        <v>18000</v>
      </c>
      <c r="S78" s="25">
        <v>5000</v>
      </c>
      <c r="T78" s="25">
        <f t="shared" si="59"/>
        <v>551000</v>
      </c>
      <c r="U78" s="25">
        <f t="shared" si="60"/>
        <v>3438000</v>
      </c>
      <c r="V78" s="25">
        <f t="shared" si="61"/>
        <v>285500</v>
      </c>
      <c r="W78" s="27">
        <f t="shared" si="62"/>
        <v>8.6515151515151517E-2</v>
      </c>
      <c r="X78" s="28">
        <f t="shared" si="63"/>
        <v>87600</v>
      </c>
      <c r="Y78" s="33" t="s">
        <v>95</v>
      </c>
      <c r="Z78" s="33" t="s">
        <v>95</v>
      </c>
    </row>
    <row r="79" spans="2:26" ht="24" customHeight="1">
      <c r="B79" s="24" t="s">
        <v>88</v>
      </c>
      <c r="C79" s="25">
        <v>3485000</v>
      </c>
      <c r="D79" s="25">
        <v>220000</v>
      </c>
      <c r="E79" s="25">
        <f t="shared" si="50"/>
        <v>3705000</v>
      </c>
      <c r="F79" s="25">
        <f t="shared" si="51"/>
        <v>1111500</v>
      </c>
      <c r="G79" s="26">
        <v>725000</v>
      </c>
      <c r="H79" s="25">
        <f t="shared" si="52"/>
        <v>286500</v>
      </c>
      <c r="I79" s="25">
        <v>100000</v>
      </c>
      <c r="J79" s="25">
        <f t="shared" si="53"/>
        <v>2593500</v>
      </c>
      <c r="K79" s="25">
        <v>440000</v>
      </c>
      <c r="L79" s="25">
        <f t="shared" si="54"/>
        <v>100000</v>
      </c>
      <c r="M79" s="25">
        <f t="shared" si="55"/>
        <v>389025</v>
      </c>
      <c r="N79" s="25">
        <f t="shared" si="56"/>
        <v>929025</v>
      </c>
      <c r="O79" s="25">
        <f t="shared" si="57"/>
        <v>386500</v>
      </c>
      <c r="P79" s="25">
        <f t="shared" si="64"/>
        <v>104000</v>
      </c>
      <c r="Q79" s="25">
        <f t="shared" si="58"/>
        <v>130000</v>
      </c>
      <c r="R79" s="25">
        <v>18000</v>
      </c>
      <c r="S79" s="25">
        <v>5000</v>
      </c>
      <c r="T79" s="25">
        <f t="shared" si="59"/>
        <v>643500</v>
      </c>
      <c r="U79" s="25">
        <f t="shared" si="60"/>
        <v>3858000</v>
      </c>
      <c r="V79" s="25">
        <f t="shared" si="61"/>
        <v>285525</v>
      </c>
      <c r="W79" s="27">
        <f t="shared" si="62"/>
        <v>7.7064777327935222E-2</v>
      </c>
      <c r="X79" s="28">
        <f t="shared" si="63"/>
        <v>98351</v>
      </c>
      <c r="Y79" s="33" t="s">
        <v>95</v>
      </c>
      <c r="Z79" s="33" t="s">
        <v>95</v>
      </c>
    </row>
    <row r="80" spans="2:26" ht="24" customHeight="1">
      <c r="B80" s="24" t="s">
        <v>89</v>
      </c>
      <c r="C80" s="25">
        <v>3030000</v>
      </c>
      <c r="D80" s="25">
        <v>220000</v>
      </c>
      <c r="E80" s="25">
        <f t="shared" si="50"/>
        <v>3250000</v>
      </c>
      <c r="F80" s="25">
        <f t="shared" si="51"/>
        <v>975000</v>
      </c>
      <c r="G80" s="26">
        <v>650000</v>
      </c>
      <c r="H80" s="25">
        <f t="shared" si="52"/>
        <v>225000</v>
      </c>
      <c r="I80" s="25">
        <v>100000</v>
      </c>
      <c r="J80" s="25">
        <f t="shared" si="53"/>
        <v>2275000</v>
      </c>
      <c r="K80" s="25">
        <v>420000</v>
      </c>
      <c r="L80" s="25">
        <f t="shared" si="54"/>
        <v>100000</v>
      </c>
      <c r="M80" s="25">
        <f t="shared" si="55"/>
        <v>341250</v>
      </c>
      <c r="N80" s="25">
        <f t="shared" si="56"/>
        <v>861250</v>
      </c>
      <c r="O80" s="25">
        <f t="shared" si="57"/>
        <v>325000</v>
      </c>
      <c r="P80" s="25">
        <f t="shared" si="64"/>
        <v>91000</v>
      </c>
      <c r="Q80" s="25">
        <f t="shared" si="58"/>
        <v>113000</v>
      </c>
      <c r="R80" s="25">
        <v>18000</v>
      </c>
      <c r="S80" s="25">
        <v>5000</v>
      </c>
      <c r="T80" s="25">
        <f t="shared" si="59"/>
        <v>552000</v>
      </c>
      <c r="U80" s="25">
        <f t="shared" si="60"/>
        <v>3386000</v>
      </c>
      <c r="V80" s="25">
        <f t="shared" si="61"/>
        <v>309250</v>
      </c>
      <c r="W80" s="27">
        <f t="shared" si="62"/>
        <v>9.5153846153846158E-2</v>
      </c>
      <c r="X80" s="28">
        <f t="shared" si="63"/>
        <v>86273</v>
      </c>
      <c r="Y80" s="33" t="s">
        <v>95</v>
      </c>
      <c r="Z80" s="33" t="s">
        <v>95</v>
      </c>
    </row>
    <row r="81" spans="2:26" ht="24" customHeight="1">
      <c r="B81" s="24" t="s">
        <v>89</v>
      </c>
      <c r="C81" s="25">
        <v>3060000</v>
      </c>
      <c r="D81" s="25">
        <v>220000</v>
      </c>
      <c r="E81" s="25">
        <f t="shared" si="50"/>
        <v>3280000</v>
      </c>
      <c r="F81" s="25">
        <f t="shared" si="51"/>
        <v>984000</v>
      </c>
      <c r="G81" s="26">
        <v>650000</v>
      </c>
      <c r="H81" s="25">
        <f t="shared" si="52"/>
        <v>234000</v>
      </c>
      <c r="I81" s="25">
        <v>100000</v>
      </c>
      <c r="J81" s="25">
        <f t="shared" si="53"/>
        <v>2296000</v>
      </c>
      <c r="K81" s="25">
        <v>420000</v>
      </c>
      <c r="L81" s="25">
        <f t="shared" si="54"/>
        <v>100000</v>
      </c>
      <c r="M81" s="25">
        <f t="shared" si="55"/>
        <v>344400</v>
      </c>
      <c r="N81" s="25">
        <f t="shared" si="56"/>
        <v>864400</v>
      </c>
      <c r="O81" s="25">
        <f t="shared" si="57"/>
        <v>334000</v>
      </c>
      <c r="P81" s="25">
        <f t="shared" si="64"/>
        <v>92000</v>
      </c>
      <c r="Q81" s="25">
        <f t="shared" si="58"/>
        <v>114000</v>
      </c>
      <c r="R81" s="25">
        <v>18000</v>
      </c>
      <c r="S81" s="25">
        <v>5000</v>
      </c>
      <c r="T81" s="25">
        <f t="shared" si="59"/>
        <v>563000</v>
      </c>
      <c r="U81" s="25">
        <f t="shared" si="60"/>
        <v>3417000</v>
      </c>
      <c r="V81" s="25">
        <f t="shared" si="61"/>
        <v>301400</v>
      </c>
      <c r="W81" s="27">
        <f t="shared" si="62"/>
        <v>9.1890243902439023E-2</v>
      </c>
      <c r="X81" s="28">
        <f t="shared" si="63"/>
        <v>87069</v>
      </c>
      <c r="Y81" s="33" t="s">
        <v>95</v>
      </c>
      <c r="Z81" s="33" t="s">
        <v>95</v>
      </c>
    </row>
  </sheetData>
  <mergeCells count="4">
    <mergeCell ref="X6:Z6"/>
    <mergeCell ref="B60:Z60"/>
    <mergeCell ref="B15:Z15"/>
    <mergeCell ref="B71:Z71"/>
  </mergeCells>
  <conditionalFormatting sqref="W61:W70 W17:W22 W55:W59 W44:W47 W49:W52 W24:W30 W32:W36 W38:W42">
    <cfRule type="cellIs" dxfId="10" priority="3" operator="lessThan">
      <formula>0.05</formula>
    </cfRule>
  </conditionalFormatting>
  <conditionalFormatting sqref="W53">
    <cfRule type="cellIs" dxfId="9" priority="2" operator="lessThan">
      <formula>0.05</formula>
    </cfRule>
  </conditionalFormatting>
  <conditionalFormatting sqref="W72:W81">
    <cfRule type="cellIs" dxfId="8" priority="1" operator="lessThan">
      <formula>0.05</formula>
    </cfRule>
  </conditionalFormatting>
  <pageMargins left="0.7" right="0.7" top="0.75" bottom="0.75" header="0.3" footer="0.3"/>
  <pageSetup paperSize="14" scale="5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84"/>
  <sheetViews>
    <sheetView topLeftCell="A82" zoomScaleNormal="100" zoomScaleSheetLayoutView="85" workbookViewId="0">
      <pane xSplit="7" topLeftCell="R1" activePane="topRight" state="frozen"/>
      <selection activeCell="A46" sqref="A46"/>
      <selection pane="topRight" activeCell="G81" sqref="G81"/>
    </sheetView>
  </sheetViews>
  <sheetFormatPr defaultColWidth="10.83203125" defaultRowHeight="13"/>
  <cols>
    <col min="1" max="1" width="2.5" style="34" customWidth="1"/>
    <col min="2" max="2" width="31.75" style="34" customWidth="1"/>
    <col min="3" max="3" width="9.58203125" style="34" customWidth="1"/>
    <col min="4" max="4" width="9.33203125" style="34" customWidth="1"/>
    <col min="5" max="6" width="9.9140625" style="34" customWidth="1"/>
    <col min="7" max="7" width="10.1640625" style="34" customWidth="1"/>
    <col min="8" max="8" width="9.9140625" style="34" customWidth="1"/>
    <col min="9" max="9" width="8.08203125" style="34" customWidth="1"/>
    <col min="10" max="10" width="10.4140625" style="34" customWidth="1"/>
    <col min="11" max="11" width="8.6640625" style="34" customWidth="1"/>
    <col min="12" max="12" width="9.1640625" style="47" customWidth="1"/>
    <col min="13" max="13" width="9" style="34" customWidth="1"/>
    <col min="14" max="14" width="8.25" style="34" customWidth="1"/>
    <col min="15" max="15" width="9.08203125" style="46" customWidth="1"/>
    <col min="16" max="16" width="8.83203125" style="34" customWidth="1"/>
    <col min="17" max="17" width="9.83203125" style="34" customWidth="1"/>
    <col min="18" max="18" width="7.83203125" style="34" customWidth="1"/>
    <col min="19" max="19" width="7" style="34" customWidth="1"/>
    <col min="20" max="20" width="9.1640625" style="34" customWidth="1"/>
    <col min="21" max="21" width="10.1640625" style="34" customWidth="1"/>
    <col min="22" max="22" width="9.08203125" style="34" customWidth="1"/>
    <col min="23" max="26" width="8.08203125" style="34" customWidth="1"/>
    <col min="27" max="27" width="2.4140625" style="34" customWidth="1"/>
    <col min="28" max="16384" width="10.83203125" style="34"/>
  </cols>
  <sheetData>
    <row r="1" spans="2:26" hidden="1">
      <c r="B1" s="35"/>
      <c r="C1" s="36"/>
      <c r="D1" s="37"/>
      <c r="E1" s="37"/>
      <c r="F1" s="37"/>
      <c r="G1" s="37"/>
      <c r="H1" s="37"/>
      <c r="I1" s="37"/>
      <c r="J1" s="37"/>
      <c r="K1" s="37"/>
      <c r="L1" s="41"/>
      <c r="M1" s="37"/>
      <c r="N1" s="37"/>
      <c r="O1" s="37"/>
      <c r="P1" s="37"/>
      <c r="Q1" s="37"/>
      <c r="R1" s="37"/>
      <c r="S1" s="37"/>
      <c r="T1" s="37"/>
      <c r="U1" s="37"/>
    </row>
    <row r="2" spans="2:26" ht="30.5" hidden="1" customHeight="1">
      <c r="B2" s="38"/>
      <c r="C2" s="38"/>
      <c r="D2" s="39"/>
      <c r="E2" s="40"/>
      <c r="F2" s="41"/>
      <c r="G2" s="42"/>
      <c r="H2" s="42"/>
      <c r="I2" s="42"/>
      <c r="J2" s="42"/>
      <c r="K2" s="42"/>
      <c r="L2" s="38"/>
      <c r="M2" s="42"/>
      <c r="N2" s="42"/>
      <c r="O2" s="43"/>
      <c r="P2" s="42"/>
      <c r="Q2" s="42"/>
      <c r="R2" s="42"/>
      <c r="S2" s="42"/>
      <c r="T2" s="42"/>
      <c r="U2" s="42"/>
    </row>
    <row r="3" spans="2:26" ht="30.5" hidden="1" customHeight="1">
      <c r="B3" s="38"/>
      <c r="C3" s="38"/>
      <c r="D3" s="39"/>
      <c r="E3" s="38"/>
      <c r="F3" s="42"/>
      <c r="G3" s="42"/>
      <c r="H3" s="42"/>
      <c r="I3" s="42"/>
      <c r="J3" s="42"/>
      <c r="K3" s="42"/>
      <c r="L3" s="38"/>
      <c r="M3" s="42"/>
      <c r="N3" s="42"/>
      <c r="O3" s="43"/>
      <c r="P3" s="42"/>
      <c r="Q3" s="42"/>
      <c r="R3" s="42"/>
      <c r="S3" s="42"/>
      <c r="T3" s="42"/>
      <c r="U3" s="42"/>
    </row>
    <row r="4" spans="2:26" ht="30.5" hidden="1" customHeight="1">
      <c r="B4" s="38"/>
      <c r="C4" s="38"/>
      <c r="D4" s="39"/>
      <c r="E4" s="38"/>
      <c r="F4" s="42"/>
      <c r="G4" s="42"/>
      <c r="H4" s="42"/>
      <c r="I4" s="42"/>
      <c r="J4" s="42"/>
      <c r="K4" s="42"/>
      <c r="L4" s="38"/>
      <c r="M4" s="42"/>
      <c r="N4" s="42"/>
      <c r="O4" s="43"/>
      <c r="P4" s="42"/>
      <c r="Q4" s="42"/>
      <c r="R4" s="42"/>
      <c r="S4" s="42"/>
      <c r="T4" s="42"/>
      <c r="U4" s="42"/>
    </row>
    <row r="5" spans="2:26" ht="30.5" hidden="1" customHeight="1" thickBot="1">
      <c r="B5" s="38"/>
      <c r="C5" s="44"/>
      <c r="D5" s="38"/>
      <c r="E5" s="42"/>
      <c r="F5" s="42"/>
      <c r="G5" s="42"/>
      <c r="H5" s="42"/>
      <c r="I5" s="42"/>
      <c r="J5" s="42"/>
      <c r="K5" s="42"/>
      <c r="L5" s="38"/>
      <c r="M5" s="42"/>
      <c r="N5" s="42"/>
      <c r="O5" s="43"/>
      <c r="P5" s="42"/>
      <c r="Q5" s="42"/>
      <c r="R5" s="42"/>
      <c r="S5" s="42"/>
      <c r="T5" s="42"/>
      <c r="U5" s="42"/>
    </row>
    <row r="6" spans="2:26" ht="30.5" hidden="1" customHeight="1">
      <c r="G6" s="45"/>
      <c r="R6" s="42"/>
      <c r="S6" s="42"/>
      <c r="T6" s="42"/>
      <c r="U6" s="42"/>
      <c r="X6" s="109" t="s">
        <v>101</v>
      </c>
      <c r="Y6" s="110"/>
      <c r="Z6" s="111"/>
    </row>
    <row r="7" spans="2:26" ht="15" hidden="1" customHeight="1">
      <c r="B7" s="47"/>
      <c r="X7" s="48">
        <v>0.36520000000000002</v>
      </c>
      <c r="Y7" s="49">
        <v>0.4536</v>
      </c>
      <c r="Z7" s="50">
        <v>0.53490000000000004</v>
      </c>
    </row>
    <row r="8" spans="2:26" ht="21" hidden="1" customHeight="1">
      <c r="B8" s="47"/>
      <c r="X8" s="51"/>
      <c r="Y8" s="51"/>
      <c r="Z8" s="51"/>
    </row>
    <row r="9" spans="2:26">
      <c r="B9" s="47"/>
      <c r="X9" s="51"/>
      <c r="Y9" s="51"/>
      <c r="Z9" s="51"/>
    </row>
    <row r="10" spans="2:26" s="52" customFormat="1">
      <c r="B10" s="53"/>
      <c r="L10" s="53"/>
      <c r="O10" s="54"/>
      <c r="X10" s="51"/>
      <c r="Y10" s="51"/>
      <c r="Z10" s="51"/>
    </row>
    <row r="11" spans="2:26" s="52" customFormat="1">
      <c r="B11" s="53"/>
      <c r="L11" s="53"/>
      <c r="O11" s="54"/>
      <c r="X11" s="51"/>
      <c r="Y11" s="51"/>
      <c r="Z11" s="51"/>
    </row>
    <row r="12" spans="2:26" s="52" customFormat="1">
      <c r="B12" s="53"/>
      <c r="G12" s="55"/>
      <c r="L12" s="53"/>
      <c r="O12" s="54"/>
      <c r="X12" s="51"/>
      <c r="Y12" s="51"/>
      <c r="Z12" s="51"/>
    </row>
    <row r="13" spans="2:26" s="52" customFormat="1" ht="27.5" customHeight="1">
      <c r="B13" s="53"/>
      <c r="L13" s="53"/>
      <c r="O13" s="54"/>
      <c r="X13" s="51"/>
      <c r="Y13" s="51"/>
      <c r="Z13" s="51"/>
    </row>
    <row r="14" spans="2:26" s="47" customFormat="1" ht="26">
      <c r="B14" s="56" t="s">
        <v>12</v>
      </c>
      <c r="C14" s="56" t="s">
        <v>13</v>
      </c>
      <c r="D14" s="56" t="s">
        <v>14</v>
      </c>
      <c r="E14" s="56" t="s">
        <v>125</v>
      </c>
      <c r="F14" s="56" t="s">
        <v>16</v>
      </c>
      <c r="G14" s="56" t="s">
        <v>17</v>
      </c>
      <c r="H14" s="56" t="s">
        <v>18</v>
      </c>
      <c r="I14" s="56" t="s">
        <v>19</v>
      </c>
      <c r="J14" s="56" t="s">
        <v>20</v>
      </c>
      <c r="K14" s="56" t="s">
        <v>21</v>
      </c>
      <c r="L14" s="56" t="s">
        <v>79</v>
      </c>
      <c r="M14" s="56" t="s">
        <v>22</v>
      </c>
      <c r="N14" s="56" t="s">
        <v>23</v>
      </c>
      <c r="O14" s="56" t="s">
        <v>18</v>
      </c>
      <c r="P14" s="56" t="s">
        <v>24</v>
      </c>
      <c r="Q14" s="56" t="s">
        <v>25</v>
      </c>
      <c r="R14" s="56" t="s">
        <v>26</v>
      </c>
      <c r="S14" s="56" t="s">
        <v>27</v>
      </c>
      <c r="T14" s="56" t="s">
        <v>28</v>
      </c>
      <c r="U14" s="56" t="s">
        <v>29</v>
      </c>
      <c r="V14" s="56" t="s">
        <v>30</v>
      </c>
      <c r="W14" s="57" t="s">
        <v>31</v>
      </c>
      <c r="X14" s="56">
        <v>36</v>
      </c>
      <c r="Y14" s="56">
        <v>48</v>
      </c>
      <c r="Z14" s="56">
        <v>60</v>
      </c>
    </row>
    <row r="15" spans="2:26" s="47" customFormat="1">
      <c r="B15" s="73" t="s">
        <v>77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1"/>
    </row>
    <row r="16" spans="2:26" s="47" customFormat="1" hidden="1">
      <c r="B16" s="72" t="s">
        <v>91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9"/>
    </row>
    <row r="17" spans="2:26" hidden="1">
      <c r="B17" s="65" t="s">
        <v>32</v>
      </c>
      <c r="C17" s="61">
        <v>830000</v>
      </c>
      <c r="D17" s="61">
        <v>90000</v>
      </c>
      <c r="E17" s="61">
        <f>C17+D17</f>
        <v>920000</v>
      </c>
      <c r="F17" s="61">
        <f>E17*0.2</f>
        <v>184000</v>
      </c>
      <c r="G17" s="62">
        <v>128000</v>
      </c>
      <c r="H17" s="61">
        <f t="shared" ref="H17:H71" si="0">F17-G17-I17</f>
        <v>36000</v>
      </c>
      <c r="I17" s="61">
        <v>20000</v>
      </c>
      <c r="J17" s="61">
        <f t="shared" ref="J17:J71" si="1">E17-F17</f>
        <v>736000</v>
      </c>
      <c r="K17" s="61">
        <v>60000</v>
      </c>
      <c r="L17" s="92">
        <v>10000</v>
      </c>
      <c r="M17" s="61">
        <f>J17*0.145</f>
        <v>106719.99999999999</v>
      </c>
      <c r="N17" s="61">
        <f>M17+K17+L17</f>
        <v>176720</v>
      </c>
      <c r="O17" s="61">
        <f t="shared" ref="O17:O71" si="2">F17-G17</f>
        <v>56000</v>
      </c>
      <c r="P17" s="61">
        <f t="shared" ref="P17:P42" si="3">ROUNDUP((Z17*1.03*0.017*$Z$14),-3)</f>
        <v>20000</v>
      </c>
      <c r="Q17" s="61">
        <f>ROUNDUP(C17*0.0371,-3)</f>
        <v>31000</v>
      </c>
      <c r="R17" s="61">
        <v>18000</v>
      </c>
      <c r="S17" s="61">
        <v>5000</v>
      </c>
      <c r="T17" s="61">
        <f>SUM(O17:S17)</f>
        <v>130000</v>
      </c>
      <c r="U17" s="61">
        <f t="shared" ref="U17:U71" si="4">E17+Q17+R17+S17</f>
        <v>974000</v>
      </c>
      <c r="V17" s="61">
        <f>N17-T17</f>
        <v>46720</v>
      </c>
      <c r="W17" s="63">
        <f t="shared" ref="W17:W71" si="5">V17/E17</f>
        <v>5.0782608695652175E-2</v>
      </c>
      <c r="X17" s="64">
        <f t="shared" ref="X17:X71" si="6">ROUND(J17*(1+$X$7)/$X$14,0)</f>
        <v>27911</v>
      </c>
      <c r="Y17" s="64">
        <f t="shared" ref="Y17:Y71" si="7">ROUND(J17*(1+$Y$7)/$Y$14,0)</f>
        <v>22289</v>
      </c>
      <c r="Z17" s="64">
        <f t="shared" ref="Z17:Z71" si="8">ROUND(J17*(1+$Z$7)/$Z$14,0)</f>
        <v>18828</v>
      </c>
    </row>
    <row r="18" spans="2:26" ht="17.5" customHeight="1">
      <c r="B18" s="65" t="s">
        <v>103</v>
      </c>
      <c r="C18" s="61">
        <v>875000</v>
      </c>
      <c r="D18" s="61">
        <v>90000</v>
      </c>
      <c r="E18" s="61">
        <f t="shared" ref="E18:E71" si="9">C18+D18</f>
        <v>965000</v>
      </c>
      <c r="F18" s="61">
        <f t="shared" ref="F18:F59" si="10">E18*0.2</f>
        <v>193000</v>
      </c>
      <c r="G18" s="62">
        <v>135000</v>
      </c>
      <c r="H18" s="61">
        <f t="shared" si="0"/>
        <v>48000</v>
      </c>
      <c r="I18" s="61">
        <v>10000</v>
      </c>
      <c r="J18" s="61">
        <f t="shared" si="1"/>
        <v>772000</v>
      </c>
      <c r="K18" s="61">
        <v>60000</v>
      </c>
      <c r="L18" s="92">
        <f>I18</f>
        <v>10000</v>
      </c>
      <c r="M18" s="61">
        <f>J18*0.15</f>
        <v>115800</v>
      </c>
      <c r="N18" s="61">
        <f t="shared" ref="N18:N71" si="11">M18+K18+L18</f>
        <v>185800</v>
      </c>
      <c r="O18" s="61">
        <f t="shared" si="2"/>
        <v>58000</v>
      </c>
      <c r="P18" s="61">
        <f t="shared" si="3"/>
        <v>21000</v>
      </c>
      <c r="Q18" s="61">
        <f>ROUNDUP(E18*0.038,-3)</f>
        <v>37000</v>
      </c>
      <c r="R18" s="61">
        <v>15000</v>
      </c>
      <c r="S18" s="61">
        <v>5000</v>
      </c>
      <c r="T18" s="61">
        <f t="shared" ref="T18:T71" si="12">SUM(O18:S18)</f>
        <v>136000</v>
      </c>
      <c r="U18" s="61">
        <f t="shared" si="4"/>
        <v>1022000</v>
      </c>
      <c r="V18" s="61">
        <f t="shared" ref="V18:V71" si="13">N18-T18</f>
        <v>49800</v>
      </c>
      <c r="W18" s="63">
        <f t="shared" si="5"/>
        <v>5.160621761658031E-2</v>
      </c>
      <c r="X18" s="64">
        <f t="shared" si="6"/>
        <v>29276</v>
      </c>
      <c r="Y18" s="64">
        <f t="shared" si="7"/>
        <v>23379</v>
      </c>
      <c r="Z18" s="64">
        <f t="shared" si="8"/>
        <v>19749</v>
      </c>
    </row>
    <row r="19" spans="2:26" ht="17.5" customHeight="1">
      <c r="B19" s="65" t="s">
        <v>104</v>
      </c>
      <c r="C19" s="61">
        <v>940000</v>
      </c>
      <c r="D19" s="61">
        <v>90000</v>
      </c>
      <c r="E19" s="61">
        <f t="shared" si="9"/>
        <v>1030000</v>
      </c>
      <c r="F19" s="61">
        <f t="shared" si="10"/>
        <v>206000</v>
      </c>
      <c r="G19" s="62">
        <v>150000</v>
      </c>
      <c r="H19" s="61">
        <f t="shared" si="0"/>
        <v>46000</v>
      </c>
      <c r="I19" s="61">
        <v>10000</v>
      </c>
      <c r="J19" s="61">
        <f t="shared" si="1"/>
        <v>824000</v>
      </c>
      <c r="K19" s="61">
        <v>60000</v>
      </c>
      <c r="L19" s="92">
        <f t="shared" ref="L19:L20" si="14">I19</f>
        <v>10000</v>
      </c>
      <c r="M19" s="61">
        <f t="shared" ref="M19:M59" si="15">J19*0.15</f>
        <v>123600</v>
      </c>
      <c r="N19" s="61">
        <f t="shared" si="11"/>
        <v>193600</v>
      </c>
      <c r="O19" s="61">
        <f t="shared" si="2"/>
        <v>56000</v>
      </c>
      <c r="P19" s="61">
        <f t="shared" si="3"/>
        <v>23000</v>
      </c>
      <c r="Q19" s="61">
        <f t="shared" ref="Q19:Q59" si="16">ROUNDUP(E19*0.038,-3)</f>
        <v>40000</v>
      </c>
      <c r="R19" s="61">
        <v>15000</v>
      </c>
      <c r="S19" s="61">
        <v>5000</v>
      </c>
      <c r="T19" s="61">
        <f t="shared" si="12"/>
        <v>139000</v>
      </c>
      <c r="U19" s="61">
        <f t="shared" si="4"/>
        <v>1090000</v>
      </c>
      <c r="V19" s="61">
        <f t="shared" si="13"/>
        <v>54600</v>
      </c>
      <c r="W19" s="63">
        <f t="shared" si="5"/>
        <v>5.3009708737864078E-2</v>
      </c>
      <c r="X19" s="64">
        <f t="shared" si="6"/>
        <v>31248</v>
      </c>
      <c r="Y19" s="64">
        <f t="shared" si="7"/>
        <v>24953</v>
      </c>
      <c r="Z19" s="64">
        <f t="shared" si="8"/>
        <v>21079</v>
      </c>
    </row>
    <row r="20" spans="2:26" ht="17.5" customHeight="1">
      <c r="B20" s="65" t="s">
        <v>105</v>
      </c>
      <c r="C20" s="61">
        <v>1005000</v>
      </c>
      <c r="D20" s="61">
        <v>90000</v>
      </c>
      <c r="E20" s="61">
        <f t="shared" si="9"/>
        <v>1095000</v>
      </c>
      <c r="F20" s="61">
        <f t="shared" si="10"/>
        <v>219000</v>
      </c>
      <c r="G20" s="62">
        <v>160000</v>
      </c>
      <c r="H20" s="61">
        <f t="shared" si="0"/>
        <v>49000</v>
      </c>
      <c r="I20" s="61">
        <v>10000</v>
      </c>
      <c r="J20" s="61">
        <f t="shared" si="1"/>
        <v>876000</v>
      </c>
      <c r="K20" s="61">
        <v>60000</v>
      </c>
      <c r="L20" s="92">
        <f t="shared" si="14"/>
        <v>10000</v>
      </c>
      <c r="M20" s="61">
        <f t="shared" si="15"/>
        <v>131400</v>
      </c>
      <c r="N20" s="61">
        <f t="shared" si="11"/>
        <v>201400</v>
      </c>
      <c r="O20" s="61">
        <f t="shared" si="2"/>
        <v>59000</v>
      </c>
      <c r="P20" s="61">
        <f t="shared" si="3"/>
        <v>24000</v>
      </c>
      <c r="Q20" s="61">
        <f t="shared" si="16"/>
        <v>42000</v>
      </c>
      <c r="R20" s="61">
        <v>15000</v>
      </c>
      <c r="S20" s="61">
        <v>5000</v>
      </c>
      <c r="T20" s="61">
        <f t="shared" si="12"/>
        <v>145000</v>
      </c>
      <c r="U20" s="61">
        <f t="shared" si="4"/>
        <v>1157000</v>
      </c>
      <c r="V20" s="61">
        <f t="shared" si="13"/>
        <v>56400</v>
      </c>
      <c r="W20" s="63">
        <f t="shared" si="5"/>
        <v>5.1506849315068493E-2</v>
      </c>
      <c r="X20" s="64">
        <f t="shared" si="6"/>
        <v>33220</v>
      </c>
      <c r="Y20" s="64">
        <f t="shared" si="7"/>
        <v>26528</v>
      </c>
      <c r="Z20" s="64">
        <f t="shared" si="8"/>
        <v>22410</v>
      </c>
    </row>
    <row r="21" spans="2:26" ht="30.5" hidden="1" customHeight="1">
      <c r="B21" s="65" t="s">
        <v>102</v>
      </c>
      <c r="C21" s="61">
        <v>999000</v>
      </c>
      <c r="D21" s="61">
        <v>90000</v>
      </c>
      <c r="E21" s="61">
        <f t="shared" si="9"/>
        <v>1089000</v>
      </c>
      <c r="F21" s="61">
        <f t="shared" si="10"/>
        <v>217800</v>
      </c>
      <c r="G21" s="62" t="e">
        <f>#REF!</f>
        <v>#REF!</v>
      </c>
      <c r="H21" s="61" t="e">
        <f t="shared" si="0"/>
        <v>#REF!</v>
      </c>
      <c r="I21" s="61">
        <v>20000</v>
      </c>
      <c r="J21" s="61">
        <f t="shared" si="1"/>
        <v>871200</v>
      </c>
      <c r="K21" s="61">
        <v>60000</v>
      </c>
      <c r="L21" s="92">
        <v>10000</v>
      </c>
      <c r="M21" s="61">
        <f t="shared" si="15"/>
        <v>130680</v>
      </c>
      <c r="N21" s="61">
        <f t="shared" si="11"/>
        <v>200680</v>
      </c>
      <c r="O21" s="61" t="e">
        <f t="shared" si="2"/>
        <v>#REF!</v>
      </c>
      <c r="P21" s="61">
        <f t="shared" si="3"/>
        <v>24000</v>
      </c>
      <c r="Q21" s="61">
        <f t="shared" si="16"/>
        <v>42000</v>
      </c>
      <c r="R21" s="61">
        <v>15000</v>
      </c>
      <c r="S21" s="61">
        <v>5000</v>
      </c>
      <c r="T21" s="61" t="e">
        <f t="shared" si="12"/>
        <v>#REF!</v>
      </c>
      <c r="U21" s="61">
        <f t="shared" si="4"/>
        <v>1151000</v>
      </c>
      <c r="V21" s="61" t="e">
        <f t="shared" si="13"/>
        <v>#REF!</v>
      </c>
      <c r="W21" s="63" t="e">
        <f t="shared" si="5"/>
        <v>#REF!</v>
      </c>
      <c r="X21" s="64">
        <f t="shared" si="6"/>
        <v>33038</v>
      </c>
      <c r="Y21" s="64">
        <f t="shared" si="7"/>
        <v>26383</v>
      </c>
      <c r="Z21" s="64">
        <f t="shared" si="8"/>
        <v>22287</v>
      </c>
    </row>
    <row r="22" spans="2:26" ht="17.5" customHeight="1">
      <c r="B22" s="65" t="s">
        <v>37</v>
      </c>
      <c r="C22" s="61">
        <v>910000</v>
      </c>
      <c r="D22" s="61">
        <v>90000</v>
      </c>
      <c r="E22" s="61">
        <f t="shared" si="9"/>
        <v>1000000</v>
      </c>
      <c r="F22" s="61">
        <f t="shared" si="10"/>
        <v>200000</v>
      </c>
      <c r="G22" s="62">
        <v>120000</v>
      </c>
      <c r="H22" s="61">
        <f t="shared" si="0"/>
        <v>60000</v>
      </c>
      <c r="I22" s="61">
        <v>20000</v>
      </c>
      <c r="J22" s="61">
        <f t="shared" si="1"/>
        <v>800000</v>
      </c>
      <c r="K22" s="61">
        <v>70000</v>
      </c>
      <c r="L22" s="92">
        <f t="shared" ref="L22:L71" si="17">I22</f>
        <v>20000</v>
      </c>
      <c r="M22" s="61">
        <f t="shared" si="15"/>
        <v>120000</v>
      </c>
      <c r="N22" s="61">
        <f t="shared" si="11"/>
        <v>210000</v>
      </c>
      <c r="O22" s="61">
        <f t="shared" si="2"/>
        <v>80000</v>
      </c>
      <c r="P22" s="61">
        <f t="shared" si="3"/>
        <v>22000</v>
      </c>
      <c r="Q22" s="61">
        <f t="shared" si="16"/>
        <v>38000</v>
      </c>
      <c r="R22" s="61">
        <v>15000</v>
      </c>
      <c r="S22" s="61">
        <v>5000</v>
      </c>
      <c r="T22" s="61">
        <f t="shared" si="12"/>
        <v>160000</v>
      </c>
      <c r="U22" s="61">
        <f t="shared" si="4"/>
        <v>1058000</v>
      </c>
      <c r="V22" s="61">
        <f t="shared" si="13"/>
        <v>50000</v>
      </c>
      <c r="W22" s="63">
        <f t="shared" si="5"/>
        <v>0.05</v>
      </c>
      <c r="X22" s="64">
        <f t="shared" si="6"/>
        <v>30338</v>
      </c>
      <c r="Y22" s="64">
        <f t="shared" si="7"/>
        <v>24227</v>
      </c>
      <c r="Z22" s="64">
        <f t="shared" si="8"/>
        <v>20465</v>
      </c>
    </row>
    <row r="23" spans="2:26" s="47" customFormat="1" hidden="1">
      <c r="B23" s="72" t="s">
        <v>100</v>
      </c>
      <c r="C23" s="58"/>
      <c r="D23" s="58"/>
      <c r="E23" s="58"/>
      <c r="F23" s="58"/>
      <c r="G23" s="62" t="e">
        <f>#REF!</f>
        <v>#REF!</v>
      </c>
      <c r="H23" s="58"/>
      <c r="I23" s="58"/>
      <c r="J23" s="58"/>
      <c r="K23" s="58"/>
      <c r="L23" s="58"/>
      <c r="M23" s="61">
        <f t="shared" si="15"/>
        <v>0</v>
      </c>
      <c r="N23" s="58"/>
      <c r="O23" s="58"/>
      <c r="P23" s="58"/>
      <c r="Q23" s="61">
        <f t="shared" si="16"/>
        <v>0</v>
      </c>
      <c r="R23" s="58"/>
      <c r="S23" s="58"/>
      <c r="T23" s="58"/>
      <c r="U23" s="58"/>
      <c r="V23" s="58"/>
      <c r="W23" s="58"/>
      <c r="X23" s="58"/>
      <c r="Y23" s="58"/>
      <c r="Z23" s="59"/>
    </row>
    <row r="24" spans="2:26" hidden="1">
      <c r="B24" s="65" t="s">
        <v>38</v>
      </c>
      <c r="C24" s="61">
        <v>940000</v>
      </c>
      <c r="D24" s="61">
        <v>90000</v>
      </c>
      <c r="E24" s="61">
        <f t="shared" si="9"/>
        <v>1030000</v>
      </c>
      <c r="F24" s="61">
        <f t="shared" si="10"/>
        <v>206000</v>
      </c>
      <c r="G24" s="62" t="e">
        <f>#REF!</f>
        <v>#REF!</v>
      </c>
      <c r="H24" s="61" t="e">
        <f t="shared" si="0"/>
        <v>#REF!</v>
      </c>
      <c r="I24" s="61"/>
      <c r="J24" s="61">
        <f t="shared" si="1"/>
        <v>824000</v>
      </c>
      <c r="K24" s="61">
        <v>65000</v>
      </c>
      <c r="L24" s="92">
        <f t="shared" si="17"/>
        <v>0</v>
      </c>
      <c r="M24" s="61">
        <f t="shared" si="15"/>
        <v>123600</v>
      </c>
      <c r="N24" s="61">
        <f t="shared" si="11"/>
        <v>188600</v>
      </c>
      <c r="O24" s="61" t="e">
        <f t="shared" si="2"/>
        <v>#REF!</v>
      </c>
      <c r="P24" s="61">
        <f t="shared" si="3"/>
        <v>23000</v>
      </c>
      <c r="Q24" s="61">
        <f t="shared" si="16"/>
        <v>40000</v>
      </c>
      <c r="R24" s="61">
        <v>18000</v>
      </c>
      <c r="S24" s="61">
        <v>5000</v>
      </c>
      <c r="T24" s="61" t="e">
        <f t="shared" si="12"/>
        <v>#REF!</v>
      </c>
      <c r="U24" s="61">
        <f t="shared" si="4"/>
        <v>1093000</v>
      </c>
      <c r="V24" s="61" t="e">
        <f t="shared" si="13"/>
        <v>#REF!</v>
      </c>
      <c r="W24" s="63" t="e">
        <f t="shared" si="5"/>
        <v>#REF!</v>
      </c>
      <c r="X24" s="64">
        <f t="shared" si="6"/>
        <v>31248</v>
      </c>
      <c r="Y24" s="64">
        <f t="shared" si="7"/>
        <v>24953</v>
      </c>
      <c r="Z24" s="64">
        <f t="shared" si="8"/>
        <v>21079</v>
      </c>
    </row>
    <row r="25" spans="2:26" hidden="1">
      <c r="B25" s="65" t="s">
        <v>39</v>
      </c>
      <c r="C25" s="61">
        <v>990000</v>
      </c>
      <c r="D25" s="61">
        <v>90000</v>
      </c>
      <c r="E25" s="61">
        <f t="shared" si="9"/>
        <v>1080000</v>
      </c>
      <c r="F25" s="61">
        <f t="shared" si="10"/>
        <v>216000</v>
      </c>
      <c r="G25" s="62" t="e">
        <f>#REF!</f>
        <v>#REF!</v>
      </c>
      <c r="H25" s="61" t="e">
        <f t="shared" si="0"/>
        <v>#REF!</v>
      </c>
      <c r="I25" s="61"/>
      <c r="J25" s="61">
        <f t="shared" si="1"/>
        <v>864000</v>
      </c>
      <c r="K25" s="61">
        <v>75000</v>
      </c>
      <c r="L25" s="92">
        <f t="shared" si="17"/>
        <v>0</v>
      </c>
      <c r="M25" s="61">
        <f t="shared" si="15"/>
        <v>129600</v>
      </c>
      <c r="N25" s="61">
        <f t="shared" si="11"/>
        <v>204600</v>
      </c>
      <c r="O25" s="61" t="e">
        <f t="shared" si="2"/>
        <v>#REF!</v>
      </c>
      <c r="P25" s="61">
        <f t="shared" si="3"/>
        <v>24000</v>
      </c>
      <c r="Q25" s="61">
        <f t="shared" si="16"/>
        <v>42000</v>
      </c>
      <c r="R25" s="61">
        <v>18000</v>
      </c>
      <c r="S25" s="61">
        <v>5000</v>
      </c>
      <c r="T25" s="61" t="e">
        <f t="shared" si="12"/>
        <v>#REF!</v>
      </c>
      <c r="U25" s="61">
        <f t="shared" si="4"/>
        <v>1145000</v>
      </c>
      <c r="V25" s="61" t="e">
        <f t="shared" si="13"/>
        <v>#REF!</v>
      </c>
      <c r="W25" s="63" t="e">
        <f t="shared" si="5"/>
        <v>#REF!</v>
      </c>
      <c r="X25" s="64">
        <f t="shared" si="6"/>
        <v>32765</v>
      </c>
      <c r="Y25" s="64">
        <f t="shared" si="7"/>
        <v>26165</v>
      </c>
      <c r="Z25" s="64">
        <f t="shared" si="8"/>
        <v>22103</v>
      </c>
    </row>
    <row r="26" spans="2:26" hidden="1">
      <c r="B26" s="65" t="s">
        <v>40</v>
      </c>
      <c r="C26" s="61">
        <v>1060000</v>
      </c>
      <c r="D26" s="61">
        <v>90000</v>
      </c>
      <c r="E26" s="61">
        <f t="shared" si="9"/>
        <v>1150000</v>
      </c>
      <c r="F26" s="61">
        <f t="shared" si="10"/>
        <v>230000</v>
      </c>
      <c r="G26" s="62" t="e">
        <f>#REF!</f>
        <v>#REF!</v>
      </c>
      <c r="H26" s="61" t="e">
        <f t="shared" si="0"/>
        <v>#REF!</v>
      </c>
      <c r="I26" s="61"/>
      <c r="J26" s="61">
        <f t="shared" si="1"/>
        <v>920000</v>
      </c>
      <c r="K26" s="61">
        <v>80000</v>
      </c>
      <c r="L26" s="92">
        <f t="shared" si="17"/>
        <v>0</v>
      </c>
      <c r="M26" s="61">
        <f t="shared" si="15"/>
        <v>138000</v>
      </c>
      <c r="N26" s="61">
        <f t="shared" si="11"/>
        <v>218000</v>
      </c>
      <c r="O26" s="61" t="e">
        <f t="shared" si="2"/>
        <v>#REF!</v>
      </c>
      <c r="P26" s="61">
        <f t="shared" si="3"/>
        <v>25000</v>
      </c>
      <c r="Q26" s="61">
        <f t="shared" si="16"/>
        <v>44000</v>
      </c>
      <c r="R26" s="61">
        <v>18000</v>
      </c>
      <c r="S26" s="61">
        <v>5000</v>
      </c>
      <c r="T26" s="61" t="e">
        <f t="shared" si="12"/>
        <v>#REF!</v>
      </c>
      <c r="U26" s="61">
        <f t="shared" si="4"/>
        <v>1217000</v>
      </c>
      <c r="V26" s="61" t="e">
        <f t="shared" si="13"/>
        <v>#REF!</v>
      </c>
      <c r="W26" s="63" t="e">
        <f t="shared" si="5"/>
        <v>#REF!</v>
      </c>
      <c r="X26" s="64">
        <f t="shared" si="6"/>
        <v>34888</v>
      </c>
      <c r="Y26" s="64">
        <f t="shared" si="7"/>
        <v>27861</v>
      </c>
      <c r="Z26" s="64">
        <f t="shared" si="8"/>
        <v>23535</v>
      </c>
    </row>
    <row r="27" spans="2:26" hidden="1">
      <c r="B27" s="65" t="s">
        <v>41</v>
      </c>
      <c r="C27" s="61">
        <v>1125000</v>
      </c>
      <c r="D27" s="61">
        <v>90000</v>
      </c>
      <c r="E27" s="61">
        <f t="shared" si="9"/>
        <v>1215000</v>
      </c>
      <c r="F27" s="61">
        <f t="shared" si="10"/>
        <v>243000</v>
      </c>
      <c r="G27" s="62" t="e">
        <f>#REF!</f>
        <v>#REF!</v>
      </c>
      <c r="H27" s="61" t="e">
        <f t="shared" si="0"/>
        <v>#REF!</v>
      </c>
      <c r="I27" s="61"/>
      <c r="J27" s="61">
        <f t="shared" si="1"/>
        <v>972000</v>
      </c>
      <c r="K27" s="61">
        <v>75000</v>
      </c>
      <c r="L27" s="92">
        <f t="shared" si="17"/>
        <v>0</v>
      </c>
      <c r="M27" s="61">
        <f t="shared" si="15"/>
        <v>145800</v>
      </c>
      <c r="N27" s="61">
        <f t="shared" si="11"/>
        <v>220800</v>
      </c>
      <c r="O27" s="61" t="e">
        <f t="shared" si="2"/>
        <v>#REF!</v>
      </c>
      <c r="P27" s="61">
        <f t="shared" si="3"/>
        <v>27000</v>
      </c>
      <c r="Q27" s="61">
        <f t="shared" si="16"/>
        <v>47000</v>
      </c>
      <c r="R27" s="61">
        <v>18000</v>
      </c>
      <c r="S27" s="61">
        <v>5000</v>
      </c>
      <c r="T27" s="61" t="e">
        <f t="shared" si="12"/>
        <v>#REF!</v>
      </c>
      <c r="U27" s="61">
        <f t="shared" si="4"/>
        <v>1285000</v>
      </c>
      <c r="V27" s="61" t="e">
        <f t="shared" si="13"/>
        <v>#REF!</v>
      </c>
      <c r="W27" s="63" t="e">
        <f t="shared" si="5"/>
        <v>#REF!</v>
      </c>
      <c r="X27" s="64">
        <f t="shared" si="6"/>
        <v>36860</v>
      </c>
      <c r="Y27" s="64">
        <f t="shared" si="7"/>
        <v>29435</v>
      </c>
      <c r="Z27" s="64">
        <f t="shared" si="8"/>
        <v>24865</v>
      </c>
    </row>
    <row r="28" spans="2:26" hidden="1">
      <c r="B28" s="65" t="s">
        <v>42</v>
      </c>
      <c r="C28" s="61">
        <v>1125000</v>
      </c>
      <c r="D28" s="61">
        <v>90000</v>
      </c>
      <c r="E28" s="61">
        <f t="shared" si="9"/>
        <v>1215000</v>
      </c>
      <c r="F28" s="61">
        <f t="shared" si="10"/>
        <v>243000</v>
      </c>
      <c r="G28" s="62" t="e">
        <f>#REF!</f>
        <v>#REF!</v>
      </c>
      <c r="H28" s="61" t="e">
        <f t="shared" si="0"/>
        <v>#REF!</v>
      </c>
      <c r="I28" s="61"/>
      <c r="J28" s="61">
        <f t="shared" si="1"/>
        <v>972000</v>
      </c>
      <c r="K28" s="61">
        <v>75000</v>
      </c>
      <c r="L28" s="92">
        <f t="shared" si="17"/>
        <v>0</v>
      </c>
      <c r="M28" s="61">
        <f t="shared" si="15"/>
        <v>145800</v>
      </c>
      <c r="N28" s="61">
        <f t="shared" si="11"/>
        <v>220800</v>
      </c>
      <c r="O28" s="61" t="e">
        <f t="shared" si="2"/>
        <v>#REF!</v>
      </c>
      <c r="P28" s="61">
        <f t="shared" si="3"/>
        <v>27000</v>
      </c>
      <c r="Q28" s="61">
        <f t="shared" si="16"/>
        <v>47000</v>
      </c>
      <c r="R28" s="61">
        <v>18000</v>
      </c>
      <c r="S28" s="61">
        <v>5000</v>
      </c>
      <c r="T28" s="61" t="e">
        <f t="shared" si="12"/>
        <v>#REF!</v>
      </c>
      <c r="U28" s="61">
        <f t="shared" si="4"/>
        <v>1285000</v>
      </c>
      <c r="V28" s="61" t="e">
        <f t="shared" si="13"/>
        <v>#REF!</v>
      </c>
      <c r="W28" s="63" t="e">
        <f t="shared" si="5"/>
        <v>#REF!</v>
      </c>
      <c r="X28" s="64">
        <f t="shared" si="6"/>
        <v>36860</v>
      </c>
      <c r="Y28" s="64">
        <f t="shared" si="7"/>
        <v>29435</v>
      </c>
      <c r="Z28" s="64">
        <f t="shared" si="8"/>
        <v>24865</v>
      </c>
    </row>
    <row r="29" spans="2:26" ht="18.5" customHeight="1">
      <c r="B29" s="65" t="s">
        <v>43</v>
      </c>
      <c r="C29" s="61">
        <v>1980000</v>
      </c>
      <c r="D29" s="61">
        <v>90000</v>
      </c>
      <c r="E29" s="61">
        <f t="shared" si="9"/>
        <v>2070000</v>
      </c>
      <c r="F29" s="61">
        <f t="shared" si="10"/>
        <v>414000</v>
      </c>
      <c r="G29" s="62">
        <v>99000</v>
      </c>
      <c r="H29" s="61">
        <f t="shared" si="0"/>
        <v>315000</v>
      </c>
      <c r="I29" s="61"/>
      <c r="J29" s="61">
        <f t="shared" si="1"/>
        <v>1656000</v>
      </c>
      <c r="K29" s="61">
        <v>310000</v>
      </c>
      <c r="L29" s="92">
        <f t="shared" si="17"/>
        <v>0</v>
      </c>
      <c r="M29" s="61">
        <f t="shared" si="15"/>
        <v>248400</v>
      </c>
      <c r="N29" s="61">
        <f t="shared" si="11"/>
        <v>558400</v>
      </c>
      <c r="O29" s="61">
        <f t="shared" si="2"/>
        <v>315000</v>
      </c>
      <c r="P29" s="61">
        <f t="shared" si="3"/>
        <v>45000</v>
      </c>
      <c r="Q29" s="61">
        <f t="shared" si="16"/>
        <v>79000</v>
      </c>
      <c r="R29" s="61">
        <v>15000</v>
      </c>
      <c r="S29" s="61">
        <v>5000</v>
      </c>
      <c r="T29" s="61">
        <f t="shared" si="12"/>
        <v>459000</v>
      </c>
      <c r="U29" s="61">
        <f t="shared" si="4"/>
        <v>2169000</v>
      </c>
      <c r="V29" s="61">
        <f t="shared" si="13"/>
        <v>99400</v>
      </c>
      <c r="W29" s="63">
        <f t="shared" si="5"/>
        <v>4.8019323671497582E-2</v>
      </c>
      <c r="X29" s="64">
        <f t="shared" si="6"/>
        <v>62799</v>
      </c>
      <c r="Y29" s="64">
        <f t="shared" si="7"/>
        <v>50149</v>
      </c>
      <c r="Z29" s="64">
        <f t="shared" si="8"/>
        <v>42363</v>
      </c>
    </row>
    <row r="30" spans="2:26" hidden="1">
      <c r="B30" s="65" t="s">
        <v>44</v>
      </c>
      <c r="C30" s="61">
        <v>1395000</v>
      </c>
      <c r="D30" s="61">
        <v>90000</v>
      </c>
      <c r="E30" s="61">
        <f t="shared" si="9"/>
        <v>1485000</v>
      </c>
      <c r="F30" s="61">
        <f t="shared" si="10"/>
        <v>297000</v>
      </c>
      <c r="G30" s="62" t="e">
        <f>#REF!</f>
        <v>#REF!</v>
      </c>
      <c r="H30" s="61" t="e">
        <f t="shared" si="0"/>
        <v>#REF!</v>
      </c>
      <c r="I30" s="61"/>
      <c r="J30" s="61">
        <f t="shared" si="1"/>
        <v>1188000</v>
      </c>
      <c r="K30" s="61">
        <v>100000</v>
      </c>
      <c r="L30" s="92">
        <f t="shared" si="17"/>
        <v>0</v>
      </c>
      <c r="M30" s="61">
        <f t="shared" si="15"/>
        <v>178200</v>
      </c>
      <c r="N30" s="61">
        <f t="shared" si="11"/>
        <v>278200</v>
      </c>
      <c r="O30" s="61" t="e">
        <f t="shared" si="2"/>
        <v>#REF!</v>
      </c>
      <c r="P30" s="61">
        <f t="shared" si="3"/>
        <v>32000</v>
      </c>
      <c r="Q30" s="61">
        <f t="shared" si="16"/>
        <v>57000</v>
      </c>
      <c r="R30" s="61">
        <v>18000</v>
      </c>
      <c r="S30" s="61">
        <v>5000</v>
      </c>
      <c r="T30" s="61" t="e">
        <f t="shared" si="12"/>
        <v>#REF!</v>
      </c>
      <c r="U30" s="61">
        <f t="shared" si="4"/>
        <v>1565000</v>
      </c>
      <c r="V30" s="61" t="e">
        <f t="shared" si="13"/>
        <v>#REF!</v>
      </c>
      <c r="W30" s="63" t="e">
        <f t="shared" si="5"/>
        <v>#REF!</v>
      </c>
      <c r="X30" s="64">
        <f t="shared" si="6"/>
        <v>45052</v>
      </c>
      <c r="Y30" s="64">
        <f t="shared" si="7"/>
        <v>35977</v>
      </c>
      <c r="Z30" s="64">
        <f t="shared" si="8"/>
        <v>30391</v>
      </c>
    </row>
    <row r="31" spans="2:26" s="47" customFormat="1" hidden="1">
      <c r="B31" s="72" t="s">
        <v>99</v>
      </c>
      <c r="C31" s="58"/>
      <c r="D31" s="58"/>
      <c r="E31" s="58"/>
      <c r="F31" s="58"/>
      <c r="G31" s="62" t="e">
        <f>#REF!</f>
        <v>#REF!</v>
      </c>
      <c r="H31" s="58"/>
      <c r="I31" s="58"/>
      <c r="J31" s="58"/>
      <c r="K31" s="58"/>
      <c r="L31" s="58"/>
      <c r="M31" s="61">
        <f t="shared" si="15"/>
        <v>0</v>
      </c>
      <c r="N31" s="58"/>
      <c r="O31" s="58"/>
      <c r="P31" s="58"/>
      <c r="Q31" s="61">
        <f t="shared" si="16"/>
        <v>0</v>
      </c>
      <c r="R31" s="58"/>
      <c r="S31" s="58"/>
      <c r="T31" s="58"/>
      <c r="U31" s="58"/>
      <c r="V31" s="58"/>
      <c r="W31" s="58"/>
      <c r="X31" s="58"/>
      <c r="Y31" s="58"/>
      <c r="Z31" s="59"/>
    </row>
    <row r="32" spans="2:26" hidden="1">
      <c r="B32" s="65" t="s">
        <v>45</v>
      </c>
      <c r="C32" s="61">
        <v>995000</v>
      </c>
      <c r="D32" s="61">
        <v>90000</v>
      </c>
      <c r="E32" s="61">
        <f t="shared" si="9"/>
        <v>1085000</v>
      </c>
      <c r="F32" s="61">
        <f t="shared" si="10"/>
        <v>217000</v>
      </c>
      <c r="G32" s="62" t="e">
        <f>#REF!</f>
        <v>#REF!</v>
      </c>
      <c r="H32" s="61" t="e">
        <f t="shared" si="0"/>
        <v>#REF!</v>
      </c>
      <c r="I32" s="61"/>
      <c r="J32" s="61">
        <f t="shared" si="1"/>
        <v>868000</v>
      </c>
      <c r="K32" s="61">
        <v>60000</v>
      </c>
      <c r="L32" s="92">
        <f t="shared" si="17"/>
        <v>0</v>
      </c>
      <c r="M32" s="61">
        <f t="shared" si="15"/>
        <v>130200</v>
      </c>
      <c r="N32" s="61">
        <f t="shared" si="11"/>
        <v>190200</v>
      </c>
      <c r="O32" s="61" t="e">
        <f t="shared" si="2"/>
        <v>#REF!</v>
      </c>
      <c r="P32" s="61">
        <f t="shared" si="3"/>
        <v>24000</v>
      </c>
      <c r="Q32" s="61">
        <f t="shared" si="16"/>
        <v>42000</v>
      </c>
      <c r="R32" s="61">
        <v>18000</v>
      </c>
      <c r="S32" s="61">
        <v>5000</v>
      </c>
      <c r="T32" s="61" t="e">
        <f t="shared" si="12"/>
        <v>#REF!</v>
      </c>
      <c r="U32" s="61">
        <f t="shared" si="4"/>
        <v>1150000</v>
      </c>
      <c r="V32" s="61" t="e">
        <f t="shared" si="13"/>
        <v>#REF!</v>
      </c>
      <c r="W32" s="63" t="e">
        <f t="shared" si="5"/>
        <v>#REF!</v>
      </c>
      <c r="X32" s="64">
        <f t="shared" si="6"/>
        <v>32916</v>
      </c>
      <c r="Y32" s="64">
        <f t="shared" si="7"/>
        <v>26286</v>
      </c>
      <c r="Z32" s="64">
        <f t="shared" si="8"/>
        <v>22205</v>
      </c>
    </row>
    <row r="33" spans="2:26" hidden="1">
      <c r="B33" s="65" t="s">
        <v>46</v>
      </c>
      <c r="C33" s="61">
        <v>1050000</v>
      </c>
      <c r="D33" s="61">
        <v>90000</v>
      </c>
      <c r="E33" s="61">
        <f t="shared" si="9"/>
        <v>1140000</v>
      </c>
      <c r="F33" s="61">
        <f t="shared" si="10"/>
        <v>228000</v>
      </c>
      <c r="G33" s="62" t="e">
        <f>#REF!</f>
        <v>#REF!</v>
      </c>
      <c r="H33" s="61" t="e">
        <f t="shared" si="0"/>
        <v>#REF!</v>
      </c>
      <c r="I33" s="61"/>
      <c r="J33" s="61">
        <f t="shared" si="1"/>
        <v>912000</v>
      </c>
      <c r="K33" s="61">
        <v>70000</v>
      </c>
      <c r="L33" s="92">
        <f t="shared" si="17"/>
        <v>0</v>
      </c>
      <c r="M33" s="61">
        <f t="shared" si="15"/>
        <v>136800</v>
      </c>
      <c r="N33" s="61">
        <f t="shared" si="11"/>
        <v>206800</v>
      </c>
      <c r="O33" s="61" t="e">
        <f t="shared" si="2"/>
        <v>#REF!</v>
      </c>
      <c r="P33" s="61">
        <f t="shared" si="3"/>
        <v>25000</v>
      </c>
      <c r="Q33" s="61">
        <f t="shared" si="16"/>
        <v>44000</v>
      </c>
      <c r="R33" s="61">
        <v>18000</v>
      </c>
      <c r="S33" s="61">
        <v>5000</v>
      </c>
      <c r="T33" s="61" t="e">
        <f t="shared" si="12"/>
        <v>#REF!</v>
      </c>
      <c r="U33" s="61">
        <f t="shared" si="4"/>
        <v>1207000</v>
      </c>
      <c r="V33" s="61" t="e">
        <f t="shared" si="13"/>
        <v>#REF!</v>
      </c>
      <c r="W33" s="63" t="e">
        <f t="shared" si="5"/>
        <v>#REF!</v>
      </c>
      <c r="X33" s="64">
        <f t="shared" si="6"/>
        <v>34585</v>
      </c>
      <c r="Y33" s="64">
        <f t="shared" si="7"/>
        <v>27618</v>
      </c>
      <c r="Z33" s="64">
        <f t="shared" si="8"/>
        <v>23330</v>
      </c>
    </row>
    <row r="34" spans="2:26" hidden="1">
      <c r="B34" s="65" t="s">
        <v>47</v>
      </c>
      <c r="C34" s="61">
        <v>1160000</v>
      </c>
      <c r="D34" s="61">
        <v>90000</v>
      </c>
      <c r="E34" s="61">
        <f t="shared" si="9"/>
        <v>1250000</v>
      </c>
      <c r="F34" s="61">
        <f t="shared" si="10"/>
        <v>250000</v>
      </c>
      <c r="G34" s="62" t="e">
        <f>#REF!</f>
        <v>#REF!</v>
      </c>
      <c r="H34" s="61" t="e">
        <f t="shared" si="0"/>
        <v>#REF!</v>
      </c>
      <c r="I34" s="61"/>
      <c r="J34" s="61">
        <f t="shared" si="1"/>
        <v>1000000</v>
      </c>
      <c r="K34" s="61">
        <v>80000</v>
      </c>
      <c r="L34" s="92">
        <f t="shared" si="17"/>
        <v>0</v>
      </c>
      <c r="M34" s="61">
        <f t="shared" si="15"/>
        <v>150000</v>
      </c>
      <c r="N34" s="61">
        <f t="shared" si="11"/>
        <v>230000</v>
      </c>
      <c r="O34" s="61" t="e">
        <f t="shared" si="2"/>
        <v>#REF!</v>
      </c>
      <c r="P34" s="61">
        <f t="shared" si="3"/>
        <v>27000</v>
      </c>
      <c r="Q34" s="61">
        <f t="shared" si="16"/>
        <v>48000</v>
      </c>
      <c r="R34" s="61">
        <v>18000</v>
      </c>
      <c r="S34" s="61">
        <v>5000</v>
      </c>
      <c r="T34" s="61" t="e">
        <f t="shared" si="12"/>
        <v>#REF!</v>
      </c>
      <c r="U34" s="61">
        <f t="shared" si="4"/>
        <v>1321000</v>
      </c>
      <c r="V34" s="61" t="e">
        <f t="shared" si="13"/>
        <v>#REF!</v>
      </c>
      <c r="W34" s="63" t="e">
        <f t="shared" si="5"/>
        <v>#REF!</v>
      </c>
      <c r="X34" s="64">
        <f t="shared" si="6"/>
        <v>37922</v>
      </c>
      <c r="Y34" s="64">
        <f t="shared" si="7"/>
        <v>30283</v>
      </c>
      <c r="Z34" s="64">
        <f t="shared" si="8"/>
        <v>25582</v>
      </c>
    </row>
    <row r="35" spans="2:26" ht="19" customHeight="1">
      <c r="B35" s="65" t="s">
        <v>48</v>
      </c>
      <c r="C35" s="61">
        <v>1195000</v>
      </c>
      <c r="D35" s="61">
        <v>90000</v>
      </c>
      <c r="E35" s="61">
        <f t="shared" si="9"/>
        <v>1285000</v>
      </c>
      <c r="F35" s="61">
        <f t="shared" si="10"/>
        <v>257000</v>
      </c>
      <c r="G35" s="62">
        <v>145000</v>
      </c>
      <c r="H35" s="61">
        <f t="shared" si="0"/>
        <v>112000</v>
      </c>
      <c r="I35" s="61"/>
      <c r="J35" s="61">
        <f t="shared" si="1"/>
        <v>1028000</v>
      </c>
      <c r="K35" s="61">
        <v>125000</v>
      </c>
      <c r="L35" s="92">
        <f t="shared" si="17"/>
        <v>0</v>
      </c>
      <c r="M35" s="61">
        <f t="shared" si="15"/>
        <v>154200</v>
      </c>
      <c r="N35" s="61">
        <f t="shared" si="11"/>
        <v>279200</v>
      </c>
      <c r="O35" s="61">
        <f t="shared" si="2"/>
        <v>112000</v>
      </c>
      <c r="P35" s="61">
        <f t="shared" si="3"/>
        <v>28000</v>
      </c>
      <c r="Q35" s="61">
        <f t="shared" si="16"/>
        <v>49000</v>
      </c>
      <c r="R35" s="61">
        <v>15000</v>
      </c>
      <c r="S35" s="61">
        <v>5000</v>
      </c>
      <c r="T35" s="61">
        <f t="shared" si="12"/>
        <v>209000</v>
      </c>
      <c r="U35" s="61">
        <f t="shared" si="4"/>
        <v>1354000</v>
      </c>
      <c r="V35" s="61">
        <f t="shared" si="13"/>
        <v>70200</v>
      </c>
      <c r="W35" s="63">
        <f t="shared" si="5"/>
        <v>5.4630350194552528E-2</v>
      </c>
      <c r="X35" s="64">
        <f t="shared" si="6"/>
        <v>38984</v>
      </c>
      <c r="Y35" s="64">
        <f t="shared" si="7"/>
        <v>31131</v>
      </c>
      <c r="Z35" s="64">
        <f t="shared" si="8"/>
        <v>26298</v>
      </c>
    </row>
    <row r="36" spans="2:26" hidden="1">
      <c r="B36" s="65" t="s">
        <v>49</v>
      </c>
      <c r="C36" s="61">
        <v>1590000</v>
      </c>
      <c r="D36" s="61">
        <v>90000</v>
      </c>
      <c r="E36" s="61">
        <f t="shared" si="9"/>
        <v>1680000</v>
      </c>
      <c r="F36" s="61">
        <f t="shared" si="10"/>
        <v>336000</v>
      </c>
      <c r="G36" s="62" t="e">
        <f>#REF!</f>
        <v>#REF!</v>
      </c>
      <c r="H36" s="61" t="e">
        <f t="shared" si="0"/>
        <v>#REF!</v>
      </c>
      <c r="I36" s="61"/>
      <c r="J36" s="61">
        <f t="shared" si="1"/>
        <v>1344000</v>
      </c>
      <c r="K36" s="61">
        <v>110000</v>
      </c>
      <c r="L36" s="92"/>
      <c r="M36" s="61">
        <f t="shared" si="15"/>
        <v>201600</v>
      </c>
      <c r="N36" s="61">
        <f t="shared" si="11"/>
        <v>311600</v>
      </c>
      <c r="O36" s="61" t="e">
        <f t="shared" si="2"/>
        <v>#REF!</v>
      </c>
      <c r="P36" s="61">
        <f t="shared" si="3"/>
        <v>37000</v>
      </c>
      <c r="Q36" s="61">
        <f t="shared" si="16"/>
        <v>64000</v>
      </c>
      <c r="R36" s="61">
        <v>18000</v>
      </c>
      <c r="S36" s="61">
        <v>5000</v>
      </c>
      <c r="T36" s="61" t="e">
        <f t="shared" ref="T36" si="18">SUM(O36:S36)</f>
        <v>#REF!</v>
      </c>
      <c r="U36" s="61">
        <f t="shared" si="4"/>
        <v>1767000</v>
      </c>
      <c r="V36" s="61" t="e">
        <f t="shared" si="13"/>
        <v>#REF!</v>
      </c>
      <c r="W36" s="63" t="e">
        <f t="shared" si="5"/>
        <v>#REF!</v>
      </c>
      <c r="X36" s="64">
        <f t="shared" si="6"/>
        <v>50967</v>
      </c>
      <c r="Y36" s="64">
        <f t="shared" si="7"/>
        <v>40701</v>
      </c>
      <c r="Z36" s="64">
        <f t="shared" si="8"/>
        <v>34382</v>
      </c>
    </row>
    <row r="37" spans="2:26" s="47" customFormat="1" hidden="1">
      <c r="B37" s="72" t="s">
        <v>98</v>
      </c>
      <c r="C37" s="58"/>
      <c r="D37" s="58"/>
      <c r="E37" s="58"/>
      <c r="F37" s="58"/>
      <c r="G37" s="62" t="e">
        <f>#REF!</f>
        <v>#REF!</v>
      </c>
      <c r="H37" s="58"/>
      <c r="I37" s="58"/>
      <c r="J37" s="58"/>
      <c r="K37" s="58"/>
      <c r="L37" s="58"/>
      <c r="M37" s="61">
        <f t="shared" si="15"/>
        <v>0</v>
      </c>
      <c r="N37" s="58"/>
      <c r="O37" s="58"/>
      <c r="P37" s="58"/>
      <c r="Q37" s="61">
        <f t="shared" si="16"/>
        <v>0</v>
      </c>
      <c r="R37" s="58"/>
      <c r="S37" s="58"/>
      <c r="T37" s="58"/>
      <c r="U37" s="58"/>
      <c r="V37" s="58"/>
      <c r="W37" s="58"/>
      <c r="X37" s="58"/>
      <c r="Y37" s="58"/>
      <c r="Z37" s="59"/>
    </row>
    <row r="38" spans="2:26" hidden="1">
      <c r="B38" s="65" t="s">
        <v>50</v>
      </c>
      <c r="C38" s="61">
        <v>1095000</v>
      </c>
      <c r="D38" s="61">
        <v>120000</v>
      </c>
      <c r="E38" s="61">
        <f t="shared" si="9"/>
        <v>1215000</v>
      </c>
      <c r="F38" s="61">
        <f t="shared" si="10"/>
        <v>243000</v>
      </c>
      <c r="G38" s="62" t="e">
        <f>#REF!</f>
        <v>#REF!</v>
      </c>
      <c r="H38" s="61" t="e">
        <f t="shared" si="0"/>
        <v>#REF!</v>
      </c>
      <c r="I38" s="61">
        <v>20000</v>
      </c>
      <c r="J38" s="61">
        <f t="shared" si="1"/>
        <v>972000</v>
      </c>
      <c r="K38" s="61">
        <v>70000</v>
      </c>
      <c r="L38" s="92">
        <f t="shared" si="17"/>
        <v>20000</v>
      </c>
      <c r="M38" s="61">
        <f t="shared" si="15"/>
        <v>145800</v>
      </c>
      <c r="N38" s="61">
        <f t="shared" si="11"/>
        <v>235800</v>
      </c>
      <c r="O38" s="61" t="e">
        <f t="shared" si="2"/>
        <v>#REF!</v>
      </c>
      <c r="P38" s="61">
        <f t="shared" si="3"/>
        <v>27000</v>
      </c>
      <c r="Q38" s="61">
        <f t="shared" si="16"/>
        <v>47000</v>
      </c>
      <c r="R38" s="61">
        <v>18000</v>
      </c>
      <c r="S38" s="61">
        <v>5000</v>
      </c>
      <c r="T38" s="61" t="e">
        <f t="shared" si="12"/>
        <v>#REF!</v>
      </c>
      <c r="U38" s="61">
        <f t="shared" si="4"/>
        <v>1285000</v>
      </c>
      <c r="V38" s="61" t="e">
        <f t="shared" si="13"/>
        <v>#REF!</v>
      </c>
      <c r="W38" s="63" t="e">
        <f t="shared" si="5"/>
        <v>#REF!</v>
      </c>
      <c r="X38" s="64">
        <f t="shared" si="6"/>
        <v>36860</v>
      </c>
      <c r="Y38" s="64">
        <f t="shared" si="7"/>
        <v>29435</v>
      </c>
      <c r="Z38" s="64">
        <f t="shared" si="8"/>
        <v>24865</v>
      </c>
    </row>
    <row r="39" spans="2:26" hidden="1">
      <c r="B39" s="65" t="s">
        <v>51</v>
      </c>
      <c r="C39" s="61">
        <v>1180000</v>
      </c>
      <c r="D39" s="61">
        <v>120000</v>
      </c>
      <c r="E39" s="61">
        <f t="shared" si="9"/>
        <v>1300000</v>
      </c>
      <c r="F39" s="61">
        <f t="shared" si="10"/>
        <v>260000</v>
      </c>
      <c r="G39" s="62" t="e">
        <f>#REF!</f>
        <v>#REF!</v>
      </c>
      <c r="H39" s="61" t="e">
        <f t="shared" si="0"/>
        <v>#REF!</v>
      </c>
      <c r="I39" s="61">
        <v>20000</v>
      </c>
      <c r="J39" s="61">
        <f t="shared" si="1"/>
        <v>1040000</v>
      </c>
      <c r="K39" s="61">
        <v>90000</v>
      </c>
      <c r="L39" s="92">
        <f t="shared" si="17"/>
        <v>20000</v>
      </c>
      <c r="M39" s="61">
        <f t="shared" si="15"/>
        <v>156000</v>
      </c>
      <c r="N39" s="61">
        <f t="shared" si="11"/>
        <v>266000</v>
      </c>
      <c r="O39" s="61" t="e">
        <f t="shared" si="2"/>
        <v>#REF!</v>
      </c>
      <c r="P39" s="61">
        <f t="shared" si="3"/>
        <v>28000</v>
      </c>
      <c r="Q39" s="61">
        <f t="shared" si="16"/>
        <v>50000</v>
      </c>
      <c r="R39" s="61">
        <v>18000</v>
      </c>
      <c r="S39" s="61">
        <v>5000</v>
      </c>
      <c r="T39" s="61" t="e">
        <f t="shared" si="12"/>
        <v>#REF!</v>
      </c>
      <c r="U39" s="61">
        <f t="shared" si="4"/>
        <v>1373000</v>
      </c>
      <c r="V39" s="61" t="e">
        <f t="shared" si="13"/>
        <v>#REF!</v>
      </c>
      <c r="W39" s="63" t="e">
        <f t="shared" si="5"/>
        <v>#REF!</v>
      </c>
      <c r="X39" s="64">
        <f t="shared" si="6"/>
        <v>39439</v>
      </c>
      <c r="Y39" s="64">
        <f t="shared" si="7"/>
        <v>31495</v>
      </c>
      <c r="Z39" s="64">
        <f t="shared" si="8"/>
        <v>26605</v>
      </c>
    </row>
    <row r="40" spans="2:26" hidden="1">
      <c r="B40" s="65" t="s">
        <v>52</v>
      </c>
      <c r="C40" s="61">
        <v>1280000</v>
      </c>
      <c r="D40" s="61">
        <v>120000</v>
      </c>
      <c r="E40" s="61">
        <f t="shared" si="9"/>
        <v>1400000</v>
      </c>
      <c r="F40" s="61">
        <f t="shared" si="10"/>
        <v>280000</v>
      </c>
      <c r="G40" s="62" t="e">
        <f>#REF!</f>
        <v>#REF!</v>
      </c>
      <c r="H40" s="61" t="e">
        <f t="shared" si="0"/>
        <v>#REF!</v>
      </c>
      <c r="I40" s="61">
        <v>20000</v>
      </c>
      <c r="J40" s="61">
        <f t="shared" si="1"/>
        <v>1120000</v>
      </c>
      <c r="K40" s="61">
        <v>90000</v>
      </c>
      <c r="L40" s="92">
        <f t="shared" si="17"/>
        <v>20000</v>
      </c>
      <c r="M40" s="61">
        <f t="shared" si="15"/>
        <v>168000</v>
      </c>
      <c r="N40" s="61">
        <f t="shared" si="11"/>
        <v>278000</v>
      </c>
      <c r="O40" s="61" t="e">
        <f t="shared" si="2"/>
        <v>#REF!</v>
      </c>
      <c r="P40" s="61">
        <f t="shared" si="3"/>
        <v>31000</v>
      </c>
      <c r="Q40" s="61">
        <f t="shared" si="16"/>
        <v>54000</v>
      </c>
      <c r="R40" s="61">
        <v>18000</v>
      </c>
      <c r="S40" s="61">
        <v>5000</v>
      </c>
      <c r="T40" s="61" t="e">
        <f t="shared" si="12"/>
        <v>#REF!</v>
      </c>
      <c r="U40" s="61">
        <f t="shared" si="4"/>
        <v>1477000</v>
      </c>
      <c r="V40" s="61" t="e">
        <f t="shared" si="13"/>
        <v>#REF!</v>
      </c>
      <c r="W40" s="63" t="e">
        <f t="shared" si="5"/>
        <v>#REF!</v>
      </c>
      <c r="X40" s="64">
        <f t="shared" si="6"/>
        <v>42473</v>
      </c>
      <c r="Y40" s="64">
        <f t="shared" si="7"/>
        <v>33917</v>
      </c>
      <c r="Z40" s="64">
        <f t="shared" si="8"/>
        <v>28651</v>
      </c>
    </row>
    <row r="41" spans="2:26" hidden="1">
      <c r="B41" s="65" t="s">
        <v>53</v>
      </c>
      <c r="C41" s="61">
        <v>1965000</v>
      </c>
      <c r="D41" s="61">
        <v>120000</v>
      </c>
      <c r="E41" s="61">
        <f t="shared" si="9"/>
        <v>2085000</v>
      </c>
      <c r="F41" s="61">
        <f t="shared" si="10"/>
        <v>417000</v>
      </c>
      <c r="G41" s="62" t="e">
        <f>#REF!</f>
        <v>#REF!</v>
      </c>
      <c r="H41" s="61" t="e">
        <f t="shared" si="0"/>
        <v>#REF!</v>
      </c>
      <c r="I41" s="61">
        <v>20000</v>
      </c>
      <c r="J41" s="61">
        <f t="shared" si="1"/>
        <v>1668000</v>
      </c>
      <c r="K41" s="61">
        <v>150000</v>
      </c>
      <c r="L41" s="92">
        <f t="shared" si="17"/>
        <v>20000</v>
      </c>
      <c r="M41" s="61">
        <f t="shared" si="15"/>
        <v>250200</v>
      </c>
      <c r="N41" s="61">
        <f t="shared" si="11"/>
        <v>420200</v>
      </c>
      <c r="O41" s="61" t="e">
        <f t="shared" si="2"/>
        <v>#REF!</v>
      </c>
      <c r="P41" s="61">
        <f t="shared" si="3"/>
        <v>45000</v>
      </c>
      <c r="Q41" s="61">
        <f t="shared" si="16"/>
        <v>80000</v>
      </c>
      <c r="R41" s="61">
        <v>18000</v>
      </c>
      <c r="S41" s="61">
        <v>5000</v>
      </c>
      <c r="T41" s="61" t="e">
        <f t="shared" si="12"/>
        <v>#REF!</v>
      </c>
      <c r="U41" s="61">
        <f t="shared" si="4"/>
        <v>2188000</v>
      </c>
      <c r="V41" s="61" t="e">
        <f t="shared" si="13"/>
        <v>#REF!</v>
      </c>
      <c r="W41" s="63" t="e">
        <f t="shared" si="5"/>
        <v>#REF!</v>
      </c>
      <c r="X41" s="64">
        <f t="shared" si="6"/>
        <v>63254</v>
      </c>
      <c r="Y41" s="64">
        <f t="shared" si="7"/>
        <v>50513</v>
      </c>
      <c r="Z41" s="64">
        <f t="shared" si="8"/>
        <v>42670</v>
      </c>
    </row>
    <row r="42" spans="2:26" hidden="1">
      <c r="B42" s="65" t="s">
        <v>54</v>
      </c>
      <c r="C42" s="61">
        <v>1875000</v>
      </c>
      <c r="D42" s="61">
        <v>120000</v>
      </c>
      <c r="E42" s="61">
        <f t="shared" si="9"/>
        <v>1995000</v>
      </c>
      <c r="F42" s="61">
        <f t="shared" si="10"/>
        <v>399000</v>
      </c>
      <c r="G42" s="62" t="e">
        <f>#REF!</f>
        <v>#REF!</v>
      </c>
      <c r="H42" s="61" t="e">
        <f t="shared" si="0"/>
        <v>#REF!</v>
      </c>
      <c r="I42" s="61">
        <v>20000</v>
      </c>
      <c r="J42" s="61">
        <f t="shared" si="1"/>
        <v>1596000</v>
      </c>
      <c r="K42" s="61">
        <v>150000</v>
      </c>
      <c r="L42" s="92">
        <f t="shared" si="17"/>
        <v>20000</v>
      </c>
      <c r="M42" s="61">
        <f t="shared" si="15"/>
        <v>239400</v>
      </c>
      <c r="N42" s="61">
        <f t="shared" si="11"/>
        <v>409400</v>
      </c>
      <c r="O42" s="61" t="e">
        <f t="shared" si="2"/>
        <v>#REF!</v>
      </c>
      <c r="P42" s="61">
        <f t="shared" si="3"/>
        <v>43000</v>
      </c>
      <c r="Q42" s="61">
        <f t="shared" si="16"/>
        <v>76000</v>
      </c>
      <c r="R42" s="61">
        <v>18000</v>
      </c>
      <c r="S42" s="61">
        <v>5000</v>
      </c>
      <c r="T42" s="61" t="e">
        <f t="shared" si="12"/>
        <v>#REF!</v>
      </c>
      <c r="U42" s="61">
        <f t="shared" si="4"/>
        <v>2094000</v>
      </c>
      <c r="V42" s="61" t="e">
        <f t="shared" si="13"/>
        <v>#REF!</v>
      </c>
      <c r="W42" s="63" t="e">
        <f t="shared" si="5"/>
        <v>#REF!</v>
      </c>
      <c r="X42" s="64">
        <f t="shared" si="6"/>
        <v>60524</v>
      </c>
      <c r="Y42" s="64">
        <f t="shared" si="7"/>
        <v>48332</v>
      </c>
      <c r="Z42" s="64">
        <f t="shared" si="8"/>
        <v>40828</v>
      </c>
    </row>
    <row r="43" spans="2:26" s="47" customFormat="1" hidden="1">
      <c r="B43" s="72" t="s">
        <v>94</v>
      </c>
      <c r="C43" s="58"/>
      <c r="D43" s="58"/>
      <c r="E43" s="58"/>
      <c r="F43" s="58"/>
      <c r="G43" s="62" t="e">
        <f>#REF!</f>
        <v>#REF!</v>
      </c>
      <c r="H43" s="58"/>
      <c r="I43" s="58"/>
      <c r="J43" s="58"/>
      <c r="K43" s="58"/>
      <c r="L43" s="58"/>
      <c r="M43" s="61">
        <f t="shared" si="15"/>
        <v>0</v>
      </c>
      <c r="N43" s="58"/>
      <c r="O43" s="58"/>
      <c r="P43" s="58"/>
      <c r="Q43" s="61">
        <f t="shared" si="16"/>
        <v>0</v>
      </c>
      <c r="R43" s="58"/>
      <c r="S43" s="58"/>
      <c r="T43" s="58"/>
      <c r="U43" s="58"/>
      <c r="V43" s="58"/>
      <c r="W43" s="58"/>
      <c r="X43" s="58"/>
      <c r="Y43" s="58"/>
      <c r="Z43" s="59"/>
    </row>
    <row r="44" spans="2:26" hidden="1">
      <c r="B44" s="65" t="s">
        <v>55</v>
      </c>
      <c r="C44" s="61">
        <v>1050000</v>
      </c>
      <c r="D44" s="61">
        <v>90000</v>
      </c>
      <c r="E44" s="61">
        <f t="shared" si="9"/>
        <v>1140000</v>
      </c>
      <c r="F44" s="61">
        <f t="shared" si="10"/>
        <v>228000</v>
      </c>
      <c r="G44" s="62" t="e">
        <f>#REF!</f>
        <v>#REF!</v>
      </c>
      <c r="H44" s="61" t="e">
        <f t="shared" si="0"/>
        <v>#REF!</v>
      </c>
      <c r="I44" s="61">
        <v>30000</v>
      </c>
      <c r="J44" s="61">
        <f t="shared" si="1"/>
        <v>912000</v>
      </c>
      <c r="K44" s="61">
        <v>70000</v>
      </c>
      <c r="L44" s="92">
        <v>30000</v>
      </c>
      <c r="M44" s="61">
        <f t="shared" si="15"/>
        <v>136800</v>
      </c>
      <c r="N44" s="61">
        <f t="shared" si="11"/>
        <v>236800</v>
      </c>
      <c r="O44" s="61" t="e">
        <f t="shared" si="2"/>
        <v>#REF!</v>
      </c>
      <c r="P44" s="61">
        <f>ROUNDUP((Z44*1.03*0.017*$Z$14),-3)</f>
        <v>25000</v>
      </c>
      <c r="Q44" s="61">
        <f t="shared" si="16"/>
        <v>44000</v>
      </c>
      <c r="R44" s="61">
        <v>18000</v>
      </c>
      <c r="S44" s="61">
        <v>5000</v>
      </c>
      <c r="T44" s="61" t="e">
        <f t="shared" si="12"/>
        <v>#REF!</v>
      </c>
      <c r="U44" s="61">
        <f t="shared" si="4"/>
        <v>1207000</v>
      </c>
      <c r="V44" s="61" t="e">
        <f t="shared" si="13"/>
        <v>#REF!</v>
      </c>
      <c r="W44" s="63" t="e">
        <f t="shared" si="5"/>
        <v>#REF!</v>
      </c>
      <c r="X44" s="64">
        <f t="shared" si="6"/>
        <v>34585</v>
      </c>
      <c r="Y44" s="64">
        <f t="shared" si="7"/>
        <v>27618</v>
      </c>
      <c r="Z44" s="64">
        <f t="shared" si="8"/>
        <v>23330</v>
      </c>
    </row>
    <row r="45" spans="2:26" ht="17" customHeight="1">
      <c r="B45" s="65" t="s">
        <v>106</v>
      </c>
      <c r="C45" s="61">
        <v>1105000</v>
      </c>
      <c r="D45" s="61">
        <v>90000</v>
      </c>
      <c r="E45" s="61">
        <f t="shared" si="9"/>
        <v>1195000</v>
      </c>
      <c r="F45" s="61">
        <f t="shared" si="10"/>
        <v>239000</v>
      </c>
      <c r="G45" s="62">
        <v>150000</v>
      </c>
      <c r="H45" s="61">
        <f t="shared" si="0"/>
        <v>59000</v>
      </c>
      <c r="I45" s="61">
        <v>30000</v>
      </c>
      <c r="J45" s="61">
        <f t="shared" si="1"/>
        <v>956000</v>
      </c>
      <c r="K45" s="61">
        <v>70000</v>
      </c>
      <c r="L45" s="92">
        <v>30000</v>
      </c>
      <c r="M45" s="61">
        <f t="shared" si="15"/>
        <v>143400</v>
      </c>
      <c r="N45" s="61">
        <f t="shared" si="11"/>
        <v>243400</v>
      </c>
      <c r="O45" s="61">
        <f t="shared" si="2"/>
        <v>89000</v>
      </c>
      <c r="P45" s="61">
        <f>ROUNDUP((Z45*1.03*0.017*$Z$14),-3)</f>
        <v>26000</v>
      </c>
      <c r="Q45" s="61">
        <f t="shared" si="16"/>
        <v>46000</v>
      </c>
      <c r="R45" s="61">
        <v>15000</v>
      </c>
      <c r="S45" s="61">
        <v>5000</v>
      </c>
      <c r="T45" s="61">
        <f t="shared" si="12"/>
        <v>181000</v>
      </c>
      <c r="U45" s="61">
        <f t="shared" si="4"/>
        <v>1261000</v>
      </c>
      <c r="V45" s="61">
        <f t="shared" si="13"/>
        <v>62400</v>
      </c>
      <c r="W45" s="63">
        <f t="shared" si="5"/>
        <v>5.2217573221757324E-2</v>
      </c>
      <c r="X45" s="64">
        <f t="shared" si="6"/>
        <v>36254</v>
      </c>
      <c r="Y45" s="64">
        <f t="shared" si="7"/>
        <v>28951</v>
      </c>
      <c r="Z45" s="64">
        <f t="shared" si="8"/>
        <v>24456</v>
      </c>
    </row>
    <row r="46" spans="2:26" ht="16.5" customHeight="1">
      <c r="B46" s="65" t="s">
        <v>107</v>
      </c>
      <c r="C46" s="61">
        <v>1170000</v>
      </c>
      <c r="D46" s="61">
        <v>90000</v>
      </c>
      <c r="E46" s="61">
        <f t="shared" si="9"/>
        <v>1260000</v>
      </c>
      <c r="F46" s="61">
        <f t="shared" si="10"/>
        <v>252000</v>
      </c>
      <c r="G46" s="62">
        <v>160000</v>
      </c>
      <c r="H46" s="61">
        <f t="shared" si="0"/>
        <v>62000</v>
      </c>
      <c r="I46" s="61">
        <v>30000</v>
      </c>
      <c r="J46" s="61">
        <f t="shared" si="1"/>
        <v>1008000</v>
      </c>
      <c r="K46" s="61">
        <v>70000</v>
      </c>
      <c r="L46" s="92">
        <v>30000</v>
      </c>
      <c r="M46" s="61">
        <f t="shared" si="15"/>
        <v>151200</v>
      </c>
      <c r="N46" s="61">
        <f t="shared" si="11"/>
        <v>251200</v>
      </c>
      <c r="O46" s="61">
        <f t="shared" si="2"/>
        <v>92000</v>
      </c>
      <c r="P46" s="61">
        <f t="shared" ref="P46" si="19">ROUNDUP((Z46*1.03*0.017*$Z$14),-3)</f>
        <v>28000</v>
      </c>
      <c r="Q46" s="61">
        <f t="shared" si="16"/>
        <v>48000</v>
      </c>
      <c r="R46" s="61">
        <v>15000</v>
      </c>
      <c r="S46" s="61">
        <v>5000</v>
      </c>
      <c r="T46" s="61">
        <f t="shared" si="12"/>
        <v>188000</v>
      </c>
      <c r="U46" s="61">
        <f t="shared" si="4"/>
        <v>1328000</v>
      </c>
      <c r="V46" s="61">
        <f t="shared" si="13"/>
        <v>63200</v>
      </c>
      <c r="W46" s="63">
        <f t="shared" si="5"/>
        <v>5.015873015873016E-2</v>
      </c>
      <c r="X46" s="64">
        <f t="shared" si="6"/>
        <v>38226</v>
      </c>
      <c r="Y46" s="64">
        <f t="shared" si="7"/>
        <v>30526</v>
      </c>
      <c r="Z46" s="64">
        <f t="shared" si="8"/>
        <v>25786</v>
      </c>
    </row>
    <row r="47" spans="2:26" ht="17" customHeight="1">
      <c r="B47" s="65" t="s">
        <v>108</v>
      </c>
      <c r="C47" s="61">
        <v>1245000</v>
      </c>
      <c r="D47" s="61">
        <v>90000</v>
      </c>
      <c r="E47" s="61">
        <f t="shared" si="9"/>
        <v>1335000</v>
      </c>
      <c r="F47" s="61">
        <f t="shared" si="10"/>
        <v>267000</v>
      </c>
      <c r="G47" s="62">
        <v>175000</v>
      </c>
      <c r="H47" s="61">
        <f t="shared" si="0"/>
        <v>62000</v>
      </c>
      <c r="I47" s="61">
        <v>30000</v>
      </c>
      <c r="J47" s="61">
        <f t="shared" si="1"/>
        <v>1068000</v>
      </c>
      <c r="K47" s="61">
        <v>70000</v>
      </c>
      <c r="L47" s="92">
        <v>30000</v>
      </c>
      <c r="M47" s="61">
        <f t="shared" si="15"/>
        <v>160200</v>
      </c>
      <c r="N47" s="61">
        <f t="shared" si="11"/>
        <v>260200</v>
      </c>
      <c r="O47" s="61">
        <f t="shared" si="2"/>
        <v>92000</v>
      </c>
      <c r="P47" s="61">
        <f>ROUNDUP((Z47*1.03*0.017*$Z$14),-3)</f>
        <v>29000</v>
      </c>
      <c r="Q47" s="61">
        <f t="shared" si="16"/>
        <v>51000</v>
      </c>
      <c r="R47" s="61">
        <v>15000</v>
      </c>
      <c r="S47" s="61">
        <v>5000</v>
      </c>
      <c r="T47" s="61">
        <f t="shared" si="12"/>
        <v>192000</v>
      </c>
      <c r="U47" s="61">
        <f t="shared" si="4"/>
        <v>1406000</v>
      </c>
      <c r="V47" s="61">
        <f t="shared" si="13"/>
        <v>68200</v>
      </c>
      <c r="W47" s="63">
        <f t="shared" si="5"/>
        <v>5.1086142322097378E-2</v>
      </c>
      <c r="X47" s="64">
        <f t="shared" si="6"/>
        <v>40501</v>
      </c>
      <c r="Y47" s="64">
        <f t="shared" si="7"/>
        <v>32343</v>
      </c>
      <c r="Z47" s="64">
        <f t="shared" si="8"/>
        <v>27321</v>
      </c>
    </row>
    <row r="48" spans="2:26" s="47" customFormat="1" hidden="1">
      <c r="B48" s="72" t="s">
        <v>93</v>
      </c>
      <c r="C48" s="58"/>
      <c r="D48" s="58"/>
      <c r="E48" s="58"/>
      <c r="F48" s="58"/>
      <c r="G48" s="62" t="e">
        <f>#REF!</f>
        <v>#REF!</v>
      </c>
      <c r="H48" s="58"/>
      <c r="I48" s="58"/>
      <c r="J48" s="58"/>
      <c r="K48" s="58"/>
      <c r="L48" s="58"/>
      <c r="M48" s="61">
        <f t="shared" si="15"/>
        <v>0</v>
      </c>
      <c r="N48" s="58"/>
      <c r="O48" s="58"/>
      <c r="P48" s="58"/>
      <c r="Q48" s="61">
        <f t="shared" si="16"/>
        <v>0</v>
      </c>
      <c r="R48" s="58"/>
      <c r="S48" s="58"/>
      <c r="T48" s="58"/>
      <c r="U48" s="58"/>
      <c r="V48" s="58"/>
      <c r="W48" s="58"/>
      <c r="X48" s="58"/>
      <c r="Y48" s="58"/>
      <c r="Z48" s="59"/>
    </row>
    <row r="49" spans="2:26" hidden="1">
      <c r="B49" s="65" t="s">
        <v>58</v>
      </c>
      <c r="C49" s="61">
        <v>1195000</v>
      </c>
      <c r="D49" s="61">
        <v>90000</v>
      </c>
      <c r="E49" s="61">
        <f t="shared" si="9"/>
        <v>1285000</v>
      </c>
      <c r="F49" s="61">
        <f t="shared" si="10"/>
        <v>257000</v>
      </c>
      <c r="G49" s="62" t="e">
        <f>#REF!</f>
        <v>#REF!</v>
      </c>
      <c r="H49" s="61" t="e">
        <f t="shared" si="0"/>
        <v>#REF!</v>
      </c>
      <c r="I49" s="61">
        <v>50000</v>
      </c>
      <c r="J49" s="61">
        <f t="shared" si="1"/>
        <v>1028000</v>
      </c>
      <c r="K49" s="61">
        <v>80000</v>
      </c>
      <c r="L49" s="92">
        <f t="shared" si="17"/>
        <v>50000</v>
      </c>
      <c r="M49" s="61">
        <f t="shared" si="15"/>
        <v>154200</v>
      </c>
      <c r="N49" s="61">
        <f t="shared" si="11"/>
        <v>284200</v>
      </c>
      <c r="O49" s="61" t="e">
        <f t="shared" si="2"/>
        <v>#REF!</v>
      </c>
      <c r="P49" s="61">
        <f>ROUNDUP((Z49*1.03*0.017*$Z$14),-3)</f>
        <v>28000</v>
      </c>
      <c r="Q49" s="61">
        <f t="shared" si="16"/>
        <v>49000</v>
      </c>
      <c r="R49" s="61">
        <v>18000</v>
      </c>
      <c r="S49" s="61">
        <v>5000</v>
      </c>
      <c r="T49" s="61" t="e">
        <f t="shared" si="12"/>
        <v>#REF!</v>
      </c>
      <c r="U49" s="61">
        <f t="shared" si="4"/>
        <v>1357000</v>
      </c>
      <c r="V49" s="61" t="e">
        <f t="shared" si="13"/>
        <v>#REF!</v>
      </c>
      <c r="W49" s="63" t="e">
        <f t="shared" si="5"/>
        <v>#REF!</v>
      </c>
      <c r="X49" s="64">
        <f t="shared" si="6"/>
        <v>38984</v>
      </c>
      <c r="Y49" s="64">
        <f t="shared" si="7"/>
        <v>31131</v>
      </c>
      <c r="Z49" s="64">
        <f t="shared" si="8"/>
        <v>26298</v>
      </c>
    </row>
    <row r="50" spans="2:26" ht="19" customHeight="1">
      <c r="B50" s="65" t="s">
        <v>109</v>
      </c>
      <c r="C50" s="61">
        <v>1250000</v>
      </c>
      <c r="D50" s="61">
        <v>90000</v>
      </c>
      <c r="E50" s="61">
        <f t="shared" si="9"/>
        <v>1340000</v>
      </c>
      <c r="F50" s="61">
        <f t="shared" si="10"/>
        <v>268000</v>
      </c>
      <c r="G50" s="62">
        <v>145000</v>
      </c>
      <c r="H50" s="61">
        <f t="shared" si="0"/>
        <v>73000</v>
      </c>
      <c r="I50" s="61">
        <v>50000</v>
      </c>
      <c r="J50" s="61">
        <f t="shared" si="1"/>
        <v>1072000</v>
      </c>
      <c r="K50" s="61">
        <v>80000</v>
      </c>
      <c r="L50" s="92">
        <f t="shared" si="17"/>
        <v>50000</v>
      </c>
      <c r="M50" s="61">
        <f t="shared" si="15"/>
        <v>160800</v>
      </c>
      <c r="N50" s="61">
        <f t="shared" si="11"/>
        <v>290800</v>
      </c>
      <c r="O50" s="61">
        <f t="shared" si="2"/>
        <v>123000</v>
      </c>
      <c r="P50" s="61">
        <f>ROUNDUP((Z50*1.03*0.017*$Z$14),-3)</f>
        <v>29000</v>
      </c>
      <c r="Q50" s="61">
        <f t="shared" si="16"/>
        <v>51000</v>
      </c>
      <c r="R50" s="61">
        <v>15000</v>
      </c>
      <c r="S50" s="61">
        <v>5000</v>
      </c>
      <c r="T50" s="61">
        <f t="shared" si="12"/>
        <v>223000</v>
      </c>
      <c r="U50" s="61">
        <f t="shared" si="4"/>
        <v>1411000</v>
      </c>
      <c r="V50" s="61">
        <f t="shared" si="13"/>
        <v>67800</v>
      </c>
      <c r="W50" s="63">
        <f t="shared" si="5"/>
        <v>5.0597014925373135E-2</v>
      </c>
      <c r="X50" s="64">
        <f t="shared" si="6"/>
        <v>40653</v>
      </c>
      <c r="Y50" s="64">
        <f t="shared" si="7"/>
        <v>32464</v>
      </c>
      <c r="Z50" s="64">
        <f t="shared" si="8"/>
        <v>27424</v>
      </c>
    </row>
    <row r="51" spans="2:26" ht="19" customHeight="1">
      <c r="B51" s="65" t="s">
        <v>110</v>
      </c>
      <c r="C51" s="61">
        <v>1360000</v>
      </c>
      <c r="D51" s="61">
        <v>90000</v>
      </c>
      <c r="E51" s="61">
        <f t="shared" si="9"/>
        <v>1450000</v>
      </c>
      <c r="F51" s="61">
        <f t="shared" si="10"/>
        <v>290000</v>
      </c>
      <c r="G51" s="62">
        <v>170000</v>
      </c>
      <c r="H51" s="61">
        <f t="shared" si="0"/>
        <v>70000</v>
      </c>
      <c r="I51" s="61">
        <v>50000</v>
      </c>
      <c r="J51" s="61">
        <f t="shared" si="1"/>
        <v>1160000</v>
      </c>
      <c r="K51" s="61">
        <v>80000</v>
      </c>
      <c r="L51" s="92">
        <f t="shared" si="17"/>
        <v>50000</v>
      </c>
      <c r="M51" s="61">
        <f t="shared" si="15"/>
        <v>174000</v>
      </c>
      <c r="N51" s="61">
        <f t="shared" si="11"/>
        <v>304000</v>
      </c>
      <c r="O51" s="61">
        <f t="shared" si="2"/>
        <v>120000</v>
      </c>
      <c r="P51" s="61">
        <f>ROUNDUP((Z51*1.03*0.017*$Z$14),-3)</f>
        <v>32000</v>
      </c>
      <c r="Q51" s="61">
        <f t="shared" si="16"/>
        <v>56000</v>
      </c>
      <c r="R51" s="61">
        <v>15000</v>
      </c>
      <c r="S51" s="61">
        <v>5000</v>
      </c>
      <c r="T51" s="61">
        <f t="shared" si="12"/>
        <v>228000</v>
      </c>
      <c r="U51" s="61">
        <f t="shared" si="4"/>
        <v>1526000</v>
      </c>
      <c r="V51" s="61">
        <f t="shared" si="13"/>
        <v>76000</v>
      </c>
      <c r="W51" s="63">
        <f t="shared" si="5"/>
        <v>5.2413793103448278E-2</v>
      </c>
      <c r="X51" s="64">
        <f t="shared" si="6"/>
        <v>43990</v>
      </c>
      <c r="Y51" s="64">
        <f t="shared" si="7"/>
        <v>35129</v>
      </c>
      <c r="Z51" s="64">
        <f t="shared" si="8"/>
        <v>29675</v>
      </c>
    </row>
    <row r="52" spans="2:26" ht="19" customHeight="1">
      <c r="B52" s="65" t="s">
        <v>61</v>
      </c>
      <c r="C52" s="61">
        <v>1760000</v>
      </c>
      <c r="D52" s="61">
        <v>90000</v>
      </c>
      <c r="E52" s="61">
        <f t="shared" si="9"/>
        <v>1850000</v>
      </c>
      <c r="F52" s="61">
        <f t="shared" si="10"/>
        <v>370000</v>
      </c>
      <c r="G52" s="62">
        <v>210000</v>
      </c>
      <c r="H52" s="61">
        <f t="shared" si="0"/>
        <v>110000</v>
      </c>
      <c r="I52" s="61">
        <v>50000</v>
      </c>
      <c r="J52" s="61">
        <f t="shared" si="1"/>
        <v>1480000</v>
      </c>
      <c r="K52" s="61">
        <v>120000</v>
      </c>
      <c r="L52" s="92">
        <f t="shared" si="17"/>
        <v>50000</v>
      </c>
      <c r="M52" s="61">
        <f t="shared" si="15"/>
        <v>222000</v>
      </c>
      <c r="N52" s="61">
        <f t="shared" si="11"/>
        <v>392000</v>
      </c>
      <c r="O52" s="61">
        <f t="shared" si="2"/>
        <v>160000</v>
      </c>
      <c r="P52" s="61">
        <f>ROUNDUP((Z52*1.03*0.017*$Z$14),-3)</f>
        <v>40000</v>
      </c>
      <c r="Q52" s="61">
        <f t="shared" si="16"/>
        <v>71000</v>
      </c>
      <c r="R52" s="61">
        <v>15000</v>
      </c>
      <c r="S52" s="61">
        <v>5000</v>
      </c>
      <c r="T52" s="61">
        <f t="shared" si="12"/>
        <v>291000</v>
      </c>
      <c r="U52" s="61">
        <f t="shared" si="4"/>
        <v>1941000</v>
      </c>
      <c r="V52" s="61">
        <f t="shared" si="13"/>
        <v>101000</v>
      </c>
      <c r="W52" s="63">
        <f t="shared" si="5"/>
        <v>5.4594594594594592E-2</v>
      </c>
      <c r="X52" s="64">
        <f t="shared" si="6"/>
        <v>56125</v>
      </c>
      <c r="Y52" s="64">
        <f t="shared" si="7"/>
        <v>44819</v>
      </c>
      <c r="Z52" s="64">
        <f t="shared" si="8"/>
        <v>37861</v>
      </c>
    </row>
    <row r="53" spans="2:26" ht="19" customHeight="1">
      <c r="B53" s="65" t="s">
        <v>81</v>
      </c>
      <c r="C53" s="61">
        <v>1670000</v>
      </c>
      <c r="D53" s="61">
        <v>90000</v>
      </c>
      <c r="E53" s="61">
        <f t="shared" si="9"/>
        <v>1760000</v>
      </c>
      <c r="F53" s="61">
        <f t="shared" si="10"/>
        <v>352000</v>
      </c>
      <c r="G53" s="62">
        <v>185000</v>
      </c>
      <c r="H53" s="61">
        <f t="shared" si="0"/>
        <v>117000</v>
      </c>
      <c r="I53" s="61">
        <v>50000</v>
      </c>
      <c r="J53" s="61">
        <f t="shared" si="1"/>
        <v>1408000</v>
      </c>
      <c r="K53" s="61">
        <v>120000</v>
      </c>
      <c r="L53" s="92">
        <f t="shared" si="17"/>
        <v>50000</v>
      </c>
      <c r="M53" s="61">
        <f t="shared" si="15"/>
        <v>211200</v>
      </c>
      <c r="N53" s="61">
        <f t="shared" si="11"/>
        <v>381200</v>
      </c>
      <c r="O53" s="61">
        <f t="shared" si="2"/>
        <v>167000</v>
      </c>
      <c r="P53" s="61">
        <f t="shared" ref="P53" si="20">ROUNDUP((Z53*1.03*0.017*$Z$14),-3)</f>
        <v>38000</v>
      </c>
      <c r="Q53" s="61">
        <f t="shared" si="16"/>
        <v>67000</v>
      </c>
      <c r="R53" s="61">
        <v>15000</v>
      </c>
      <c r="S53" s="61">
        <v>5000</v>
      </c>
      <c r="T53" s="61">
        <f t="shared" si="12"/>
        <v>292000</v>
      </c>
      <c r="U53" s="61">
        <f t="shared" si="4"/>
        <v>1847000</v>
      </c>
      <c r="V53" s="61">
        <f t="shared" si="13"/>
        <v>89200</v>
      </c>
      <c r="W53" s="63">
        <f t="shared" si="5"/>
        <v>5.0681818181818182E-2</v>
      </c>
      <c r="X53" s="64">
        <f t="shared" si="6"/>
        <v>53394</v>
      </c>
      <c r="Y53" s="64">
        <f t="shared" si="7"/>
        <v>42639</v>
      </c>
      <c r="Z53" s="64">
        <f t="shared" si="8"/>
        <v>36019</v>
      </c>
    </row>
    <row r="54" spans="2:26" s="47" customFormat="1" hidden="1">
      <c r="B54" s="72" t="s">
        <v>92</v>
      </c>
      <c r="C54" s="58"/>
      <c r="D54" s="58"/>
      <c r="E54" s="58"/>
      <c r="F54" s="58"/>
      <c r="G54" s="62" t="e">
        <f>#REF!</f>
        <v>#REF!</v>
      </c>
      <c r="H54" s="58"/>
      <c r="I54" s="58"/>
      <c r="J54" s="58"/>
      <c r="K54" s="58"/>
      <c r="L54" s="58"/>
      <c r="M54" s="61">
        <f t="shared" si="15"/>
        <v>0</v>
      </c>
      <c r="N54" s="58"/>
      <c r="O54" s="58"/>
      <c r="P54" s="58"/>
      <c r="Q54" s="61">
        <f t="shared" si="16"/>
        <v>0</v>
      </c>
      <c r="R54" s="58"/>
      <c r="S54" s="58"/>
      <c r="T54" s="58"/>
      <c r="U54" s="58"/>
      <c r="V54" s="58"/>
      <c r="W54" s="58"/>
      <c r="X54" s="58"/>
      <c r="Y54" s="58"/>
      <c r="Z54" s="59"/>
    </row>
    <row r="55" spans="2:26" hidden="1">
      <c r="B55" s="65" t="s">
        <v>62</v>
      </c>
      <c r="C55" s="61">
        <v>1380000</v>
      </c>
      <c r="D55" s="61">
        <v>120000</v>
      </c>
      <c r="E55" s="61">
        <f t="shared" si="9"/>
        <v>1500000</v>
      </c>
      <c r="F55" s="61">
        <f t="shared" si="10"/>
        <v>300000</v>
      </c>
      <c r="G55" s="62" t="e">
        <f>#REF!</f>
        <v>#REF!</v>
      </c>
      <c r="H55" s="61" t="e">
        <f t="shared" si="0"/>
        <v>#REF!</v>
      </c>
      <c r="I55" s="61">
        <v>50000</v>
      </c>
      <c r="J55" s="61">
        <f t="shared" si="1"/>
        <v>1200000</v>
      </c>
      <c r="K55" s="61">
        <v>80000</v>
      </c>
      <c r="L55" s="92">
        <f t="shared" si="17"/>
        <v>50000</v>
      </c>
      <c r="M55" s="61">
        <f t="shared" si="15"/>
        <v>180000</v>
      </c>
      <c r="N55" s="61">
        <f t="shared" si="11"/>
        <v>310000</v>
      </c>
      <c r="O55" s="61" t="e">
        <f t="shared" si="2"/>
        <v>#REF!</v>
      </c>
      <c r="P55" s="61">
        <f>ROUNDUP((Z55*1.03*0.017*$Z$14),-3)</f>
        <v>33000</v>
      </c>
      <c r="Q55" s="61">
        <f t="shared" si="16"/>
        <v>57000</v>
      </c>
      <c r="R55" s="61">
        <v>18000</v>
      </c>
      <c r="S55" s="61">
        <v>5000</v>
      </c>
      <c r="T55" s="61" t="e">
        <f t="shared" si="12"/>
        <v>#REF!</v>
      </c>
      <c r="U55" s="61">
        <f t="shared" si="4"/>
        <v>1580000</v>
      </c>
      <c r="V55" s="61" t="e">
        <f t="shared" si="13"/>
        <v>#REF!</v>
      </c>
      <c r="W55" s="63" t="e">
        <f t="shared" si="5"/>
        <v>#REF!</v>
      </c>
      <c r="X55" s="64">
        <f t="shared" si="6"/>
        <v>45507</v>
      </c>
      <c r="Y55" s="64">
        <f t="shared" si="7"/>
        <v>36340</v>
      </c>
      <c r="Z55" s="64">
        <f t="shared" si="8"/>
        <v>30698</v>
      </c>
    </row>
    <row r="56" spans="2:26" ht="17.5" customHeight="1">
      <c r="B56" s="65" t="s">
        <v>111</v>
      </c>
      <c r="C56" s="61">
        <v>1465000</v>
      </c>
      <c r="D56" s="61">
        <v>90000</v>
      </c>
      <c r="E56" s="61">
        <f t="shared" si="9"/>
        <v>1555000</v>
      </c>
      <c r="F56" s="61">
        <f t="shared" si="10"/>
        <v>311000</v>
      </c>
      <c r="G56" s="62">
        <v>190000</v>
      </c>
      <c r="H56" s="61">
        <f t="shared" si="0"/>
        <v>71000</v>
      </c>
      <c r="I56" s="61">
        <v>50000</v>
      </c>
      <c r="J56" s="61">
        <f t="shared" si="1"/>
        <v>1244000</v>
      </c>
      <c r="K56" s="61">
        <v>80000</v>
      </c>
      <c r="L56" s="92">
        <f t="shared" si="17"/>
        <v>50000</v>
      </c>
      <c r="M56" s="61">
        <f t="shared" si="15"/>
        <v>186600</v>
      </c>
      <c r="N56" s="61">
        <f t="shared" si="11"/>
        <v>316600</v>
      </c>
      <c r="O56" s="61">
        <f t="shared" si="2"/>
        <v>121000</v>
      </c>
      <c r="P56" s="61">
        <f>ROUNDUP((Z56*1.03*0.017*$Z$14),-3)</f>
        <v>34000</v>
      </c>
      <c r="Q56" s="61">
        <f t="shared" si="16"/>
        <v>60000</v>
      </c>
      <c r="R56" s="61">
        <v>15000</v>
      </c>
      <c r="S56" s="61">
        <v>5000</v>
      </c>
      <c r="T56" s="61">
        <f t="shared" si="12"/>
        <v>235000</v>
      </c>
      <c r="U56" s="61">
        <f t="shared" si="4"/>
        <v>1635000</v>
      </c>
      <c r="V56" s="61">
        <f t="shared" si="13"/>
        <v>81600</v>
      </c>
      <c r="W56" s="63">
        <f t="shared" si="5"/>
        <v>5.2475884244372988E-2</v>
      </c>
      <c r="X56" s="64">
        <f t="shared" si="6"/>
        <v>47175</v>
      </c>
      <c r="Y56" s="64">
        <f t="shared" si="7"/>
        <v>37672</v>
      </c>
      <c r="Z56" s="64">
        <f t="shared" si="8"/>
        <v>31824</v>
      </c>
    </row>
    <row r="57" spans="2:26" ht="17.5" customHeight="1">
      <c r="B57" s="65" t="s">
        <v>112</v>
      </c>
      <c r="C57" s="61">
        <v>1565000</v>
      </c>
      <c r="D57" s="61">
        <v>90000</v>
      </c>
      <c r="E57" s="61">
        <f t="shared" si="9"/>
        <v>1655000</v>
      </c>
      <c r="F57" s="61">
        <f t="shared" si="10"/>
        <v>331000</v>
      </c>
      <c r="G57" s="62">
        <v>210000</v>
      </c>
      <c r="H57" s="61">
        <f t="shared" si="0"/>
        <v>71000</v>
      </c>
      <c r="I57" s="61">
        <v>50000</v>
      </c>
      <c r="J57" s="61">
        <f t="shared" si="1"/>
        <v>1324000</v>
      </c>
      <c r="K57" s="61">
        <v>80000</v>
      </c>
      <c r="L57" s="92">
        <f t="shared" si="17"/>
        <v>50000</v>
      </c>
      <c r="M57" s="61">
        <f t="shared" si="15"/>
        <v>198600</v>
      </c>
      <c r="N57" s="61">
        <f t="shared" si="11"/>
        <v>328600</v>
      </c>
      <c r="O57" s="61">
        <f t="shared" si="2"/>
        <v>121000</v>
      </c>
      <c r="P57" s="61">
        <f>ROUNDUP((Z57*1.03*0.017*$Z$14),-3)</f>
        <v>36000</v>
      </c>
      <c r="Q57" s="61">
        <f t="shared" si="16"/>
        <v>63000</v>
      </c>
      <c r="R57" s="61">
        <v>15000</v>
      </c>
      <c r="S57" s="61">
        <v>5000</v>
      </c>
      <c r="T57" s="61">
        <f t="shared" si="12"/>
        <v>240000</v>
      </c>
      <c r="U57" s="61">
        <f t="shared" si="4"/>
        <v>1738000</v>
      </c>
      <c r="V57" s="61">
        <f t="shared" si="13"/>
        <v>88600</v>
      </c>
      <c r="W57" s="63">
        <f t="shared" si="5"/>
        <v>5.3534743202416919E-2</v>
      </c>
      <c r="X57" s="64">
        <f t="shared" si="6"/>
        <v>50209</v>
      </c>
      <c r="Y57" s="64">
        <f t="shared" si="7"/>
        <v>40095</v>
      </c>
      <c r="Z57" s="64">
        <f t="shared" si="8"/>
        <v>33870</v>
      </c>
    </row>
    <row r="58" spans="2:26" ht="17.5" customHeight="1">
      <c r="B58" s="65" t="s">
        <v>65</v>
      </c>
      <c r="C58" s="61">
        <v>1985000</v>
      </c>
      <c r="D58" s="61">
        <v>90000</v>
      </c>
      <c r="E58" s="61">
        <f t="shared" si="9"/>
        <v>2075000</v>
      </c>
      <c r="F58" s="61">
        <f t="shared" si="10"/>
        <v>415000</v>
      </c>
      <c r="G58" s="62">
        <v>220000</v>
      </c>
      <c r="H58" s="61">
        <f t="shared" si="0"/>
        <v>145000</v>
      </c>
      <c r="I58" s="61">
        <v>50000</v>
      </c>
      <c r="J58" s="61">
        <f t="shared" si="1"/>
        <v>1660000</v>
      </c>
      <c r="K58" s="61">
        <v>150000</v>
      </c>
      <c r="L58" s="92">
        <f t="shared" si="17"/>
        <v>50000</v>
      </c>
      <c r="M58" s="61">
        <f t="shared" si="15"/>
        <v>249000</v>
      </c>
      <c r="N58" s="61">
        <f t="shared" si="11"/>
        <v>449000</v>
      </c>
      <c r="O58" s="61">
        <f t="shared" si="2"/>
        <v>195000</v>
      </c>
      <c r="P58" s="61">
        <f>ROUNDUP((Z58*1.03*0.017*$Z$14),-3)</f>
        <v>45000</v>
      </c>
      <c r="Q58" s="61">
        <f t="shared" si="16"/>
        <v>79000</v>
      </c>
      <c r="R58" s="61">
        <v>15000</v>
      </c>
      <c r="S58" s="61">
        <v>5000</v>
      </c>
      <c r="T58" s="61">
        <f t="shared" si="12"/>
        <v>339000</v>
      </c>
      <c r="U58" s="61">
        <f t="shared" si="4"/>
        <v>2174000</v>
      </c>
      <c r="V58" s="61">
        <f t="shared" si="13"/>
        <v>110000</v>
      </c>
      <c r="W58" s="63">
        <f t="shared" si="5"/>
        <v>5.3012048192771083E-2</v>
      </c>
      <c r="X58" s="64">
        <f t="shared" si="6"/>
        <v>62951</v>
      </c>
      <c r="Y58" s="64">
        <f t="shared" si="7"/>
        <v>50270</v>
      </c>
      <c r="Z58" s="64">
        <f t="shared" si="8"/>
        <v>42466</v>
      </c>
    </row>
    <row r="59" spans="2:26" ht="17.5" customHeight="1">
      <c r="B59" s="65" t="s">
        <v>66</v>
      </c>
      <c r="C59" s="61">
        <v>2020000</v>
      </c>
      <c r="D59" s="61">
        <v>90000</v>
      </c>
      <c r="E59" s="61">
        <f t="shared" si="9"/>
        <v>2110000</v>
      </c>
      <c r="F59" s="61">
        <f t="shared" si="10"/>
        <v>422000</v>
      </c>
      <c r="G59" s="62">
        <v>225000</v>
      </c>
      <c r="H59" s="61">
        <f t="shared" si="0"/>
        <v>147000</v>
      </c>
      <c r="I59" s="61">
        <v>50000</v>
      </c>
      <c r="J59" s="61">
        <f t="shared" si="1"/>
        <v>1688000</v>
      </c>
      <c r="K59" s="61">
        <f>'20DP 15DI'!K63</f>
        <v>150000</v>
      </c>
      <c r="L59" s="92">
        <f t="shared" si="17"/>
        <v>50000</v>
      </c>
      <c r="M59" s="61">
        <f t="shared" si="15"/>
        <v>253200</v>
      </c>
      <c r="N59" s="61">
        <f t="shared" si="11"/>
        <v>453200</v>
      </c>
      <c r="O59" s="61">
        <f t="shared" si="2"/>
        <v>197000</v>
      </c>
      <c r="P59" s="61">
        <f>ROUNDUP((Z59*1.03*0.017*$Z$14),-3)</f>
        <v>46000</v>
      </c>
      <c r="Q59" s="61">
        <f t="shared" si="16"/>
        <v>81000</v>
      </c>
      <c r="R59" s="61">
        <v>15000</v>
      </c>
      <c r="S59" s="61">
        <v>5000</v>
      </c>
      <c r="T59" s="61">
        <f t="shared" si="12"/>
        <v>344000</v>
      </c>
      <c r="U59" s="61">
        <f t="shared" si="4"/>
        <v>2211000</v>
      </c>
      <c r="V59" s="61">
        <f t="shared" si="13"/>
        <v>109200</v>
      </c>
      <c r="W59" s="63">
        <f t="shared" si="5"/>
        <v>5.1753554502369667E-2</v>
      </c>
      <c r="X59" s="64">
        <f t="shared" si="6"/>
        <v>64013</v>
      </c>
      <c r="Y59" s="64">
        <f t="shared" si="7"/>
        <v>51118</v>
      </c>
      <c r="Z59" s="64">
        <f t="shared" si="8"/>
        <v>43182</v>
      </c>
    </row>
    <row r="60" spans="2:26" ht="17.5" customHeight="1">
      <c r="B60" s="87"/>
      <c r="C60" s="88"/>
      <c r="D60" s="88"/>
      <c r="E60" s="88"/>
      <c r="F60" s="88"/>
      <c r="G60" s="89"/>
      <c r="H60" s="88"/>
      <c r="I60" s="88"/>
      <c r="J60" s="88"/>
      <c r="K60" s="88"/>
      <c r="L60" s="93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91"/>
      <c r="Y60" s="91"/>
      <c r="Z60" s="85"/>
    </row>
    <row r="61" spans="2:26">
      <c r="B61" s="69" t="s">
        <v>97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8"/>
    </row>
    <row r="62" spans="2:26" hidden="1">
      <c r="B62" s="65" t="s">
        <v>67</v>
      </c>
      <c r="C62" s="61">
        <v>1990000</v>
      </c>
      <c r="D62" s="61">
        <v>180000</v>
      </c>
      <c r="E62" s="61">
        <f t="shared" si="9"/>
        <v>2170000</v>
      </c>
      <c r="F62" s="61">
        <f>E62*0.2</f>
        <v>434000</v>
      </c>
      <c r="G62" s="62">
        <v>278000</v>
      </c>
      <c r="H62" s="61">
        <f t="shared" si="0"/>
        <v>106000</v>
      </c>
      <c r="I62" s="61">
        <v>50000</v>
      </c>
      <c r="J62" s="61">
        <f t="shared" si="1"/>
        <v>1736000</v>
      </c>
      <c r="K62" s="61">
        <v>150000</v>
      </c>
      <c r="L62" s="92">
        <f t="shared" si="17"/>
        <v>50000</v>
      </c>
      <c r="M62" s="61">
        <f t="shared" ref="M62:M71" si="21">J62*0.15</f>
        <v>260400</v>
      </c>
      <c r="N62" s="61">
        <f t="shared" si="11"/>
        <v>460400</v>
      </c>
      <c r="O62" s="61">
        <f t="shared" si="2"/>
        <v>156000</v>
      </c>
      <c r="P62" s="61">
        <f t="shared" ref="P62:P71" si="22">ROUNDUP((Z62*1.03*0.017*$Z$14),-3)</f>
        <v>47000</v>
      </c>
      <c r="Q62" s="61">
        <f t="shared" ref="Q62" si="23">ROUNDUP(C62*0.0371,-3)</f>
        <v>74000</v>
      </c>
      <c r="R62" s="61">
        <v>18000</v>
      </c>
      <c r="S62" s="61">
        <v>5000</v>
      </c>
      <c r="T62" s="61">
        <f t="shared" si="12"/>
        <v>300000</v>
      </c>
      <c r="U62" s="61">
        <f t="shared" si="4"/>
        <v>2267000</v>
      </c>
      <c r="V62" s="61">
        <f t="shared" si="13"/>
        <v>160400</v>
      </c>
      <c r="W62" s="63">
        <f t="shared" si="5"/>
        <v>7.391705069124424E-2</v>
      </c>
      <c r="X62" s="64">
        <f t="shared" si="6"/>
        <v>65833</v>
      </c>
      <c r="Y62" s="64">
        <f t="shared" si="7"/>
        <v>52572</v>
      </c>
      <c r="Z62" s="64">
        <f t="shared" si="8"/>
        <v>44410</v>
      </c>
    </row>
    <row r="63" spans="2:26" ht="19" customHeight="1">
      <c r="B63" s="65" t="s">
        <v>113</v>
      </c>
      <c r="C63" s="61">
        <v>2145000</v>
      </c>
      <c r="D63" s="61">
        <v>180000</v>
      </c>
      <c r="E63" s="61">
        <f t="shared" si="9"/>
        <v>2325000</v>
      </c>
      <c r="F63" s="61">
        <f t="shared" ref="F63:F71" si="24">E63*0.2</f>
        <v>465000</v>
      </c>
      <c r="G63" s="62">
        <v>270000</v>
      </c>
      <c r="H63" s="61">
        <f t="shared" si="0"/>
        <v>145000</v>
      </c>
      <c r="I63" s="61">
        <v>50000</v>
      </c>
      <c r="J63" s="61">
        <f t="shared" si="1"/>
        <v>1860000</v>
      </c>
      <c r="K63" s="61">
        <v>150000</v>
      </c>
      <c r="L63" s="92">
        <f t="shared" si="17"/>
        <v>50000</v>
      </c>
      <c r="M63" s="61">
        <f t="shared" si="21"/>
        <v>279000</v>
      </c>
      <c r="N63" s="61">
        <f t="shared" si="11"/>
        <v>479000</v>
      </c>
      <c r="O63" s="61">
        <f t="shared" si="2"/>
        <v>195000</v>
      </c>
      <c r="P63" s="61">
        <f t="shared" si="22"/>
        <v>50000</v>
      </c>
      <c r="Q63" s="61">
        <f>ROUNDUP(E63*0.038,-3)</f>
        <v>89000</v>
      </c>
      <c r="R63" s="61">
        <v>15000</v>
      </c>
      <c r="S63" s="61">
        <v>5000</v>
      </c>
      <c r="T63" s="61">
        <f t="shared" si="12"/>
        <v>354000</v>
      </c>
      <c r="U63" s="61">
        <f t="shared" si="4"/>
        <v>2434000</v>
      </c>
      <c r="V63" s="61">
        <f t="shared" si="13"/>
        <v>125000</v>
      </c>
      <c r="W63" s="63">
        <f t="shared" si="5"/>
        <v>5.3763440860215055E-2</v>
      </c>
      <c r="X63" s="64">
        <f t="shared" si="6"/>
        <v>70535</v>
      </c>
      <c r="Y63" s="64">
        <f t="shared" si="7"/>
        <v>56327</v>
      </c>
      <c r="Z63" s="64">
        <f t="shared" si="8"/>
        <v>47582</v>
      </c>
    </row>
    <row r="64" spans="2:26" ht="19" customHeight="1">
      <c r="B64" s="65" t="s">
        <v>114</v>
      </c>
      <c r="C64" s="61">
        <v>2225000</v>
      </c>
      <c r="D64" s="61">
        <v>180000</v>
      </c>
      <c r="E64" s="61">
        <f t="shared" si="9"/>
        <v>2405000</v>
      </c>
      <c r="F64" s="61">
        <f t="shared" si="24"/>
        <v>481000</v>
      </c>
      <c r="G64" s="62">
        <v>280000</v>
      </c>
      <c r="H64" s="61">
        <f t="shared" si="0"/>
        <v>151000</v>
      </c>
      <c r="I64" s="61">
        <v>50000</v>
      </c>
      <c r="J64" s="61">
        <f t="shared" si="1"/>
        <v>1924000</v>
      </c>
      <c r="K64" s="61">
        <v>150000</v>
      </c>
      <c r="L64" s="92">
        <f t="shared" si="17"/>
        <v>50000</v>
      </c>
      <c r="M64" s="61">
        <f t="shared" si="21"/>
        <v>288600</v>
      </c>
      <c r="N64" s="61">
        <f t="shared" si="11"/>
        <v>488600</v>
      </c>
      <c r="O64" s="61">
        <f t="shared" si="2"/>
        <v>201000</v>
      </c>
      <c r="P64" s="61">
        <f t="shared" si="22"/>
        <v>52000</v>
      </c>
      <c r="Q64" s="61">
        <f t="shared" ref="Q64:Q71" si="25">ROUNDUP(E64*0.038,-3)</f>
        <v>92000</v>
      </c>
      <c r="R64" s="61">
        <v>15000</v>
      </c>
      <c r="S64" s="61">
        <v>5000</v>
      </c>
      <c r="T64" s="61">
        <f t="shared" si="12"/>
        <v>365000</v>
      </c>
      <c r="U64" s="61">
        <f t="shared" si="4"/>
        <v>2517000</v>
      </c>
      <c r="V64" s="61">
        <f t="shared" si="13"/>
        <v>123600</v>
      </c>
      <c r="W64" s="63">
        <f t="shared" si="5"/>
        <v>5.1392931392931392E-2</v>
      </c>
      <c r="X64" s="64">
        <f t="shared" si="6"/>
        <v>72962</v>
      </c>
      <c r="Y64" s="64">
        <f t="shared" si="7"/>
        <v>58265</v>
      </c>
      <c r="Z64" s="64">
        <f t="shared" si="8"/>
        <v>49219</v>
      </c>
    </row>
    <row r="65" spans="2:26" ht="19" customHeight="1">
      <c r="B65" s="65" t="s">
        <v>115</v>
      </c>
      <c r="C65" s="61">
        <v>2580000</v>
      </c>
      <c r="D65" s="61">
        <v>180000</v>
      </c>
      <c r="E65" s="61">
        <f t="shared" si="9"/>
        <v>2760000</v>
      </c>
      <c r="F65" s="61">
        <f t="shared" si="24"/>
        <v>552000</v>
      </c>
      <c r="G65" s="62">
        <v>345000</v>
      </c>
      <c r="H65" s="61">
        <f t="shared" si="0"/>
        <v>157000</v>
      </c>
      <c r="I65" s="61">
        <v>50000</v>
      </c>
      <c r="J65" s="61">
        <f t="shared" si="1"/>
        <v>2208000</v>
      </c>
      <c r="K65" s="61">
        <v>150000</v>
      </c>
      <c r="L65" s="92">
        <f t="shared" si="17"/>
        <v>50000</v>
      </c>
      <c r="M65" s="61">
        <f t="shared" si="21"/>
        <v>331200</v>
      </c>
      <c r="N65" s="61">
        <f t="shared" si="11"/>
        <v>531200</v>
      </c>
      <c r="O65" s="61">
        <f t="shared" si="2"/>
        <v>207000</v>
      </c>
      <c r="P65" s="61">
        <f t="shared" si="22"/>
        <v>60000</v>
      </c>
      <c r="Q65" s="61">
        <f t="shared" si="25"/>
        <v>105000</v>
      </c>
      <c r="R65" s="61">
        <v>15000</v>
      </c>
      <c r="S65" s="61">
        <v>5000</v>
      </c>
      <c r="T65" s="61">
        <f t="shared" si="12"/>
        <v>392000</v>
      </c>
      <c r="U65" s="61">
        <f t="shared" si="4"/>
        <v>2885000</v>
      </c>
      <c r="V65" s="61">
        <f t="shared" si="13"/>
        <v>139200</v>
      </c>
      <c r="W65" s="63">
        <f t="shared" si="5"/>
        <v>5.0434782608695654E-2</v>
      </c>
      <c r="X65" s="64">
        <f t="shared" si="6"/>
        <v>83732</v>
      </c>
      <c r="Y65" s="64">
        <f t="shared" si="7"/>
        <v>66866</v>
      </c>
      <c r="Z65" s="64">
        <f t="shared" si="8"/>
        <v>56484</v>
      </c>
    </row>
    <row r="66" spans="2:26" ht="30.5" hidden="1" customHeight="1">
      <c r="B66" s="65" t="s">
        <v>71</v>
      </c>
      <c r="C66" s="61">
        <v>2090000</v>
      </c>
      <c r="D66" s="61">
        <v>180000</v>
      </c>
      <c r="E66" s="61">
        <f t="shared" si="9"/>
        <v>2270000</v>
      </c>
      <c r="F66" s="61">
        <f t="shared" si="24"/>
        <v>454000</v>
      </c>
      <c r="G66" s="62" t="e">
        <f>#REF!</f>
        <v>#REF!</v>
      </c>
      <c r="H66" s="61" t="e">
        <f t="shared" si="0"/>
        <v>#REF!</v>
      </c>
      <c r="I66" s="61">
        <v>50000</v>
      </c>
      <c r="J66" s="61">
        <f t="shared" si="1"/>
        <v>1816000</v>
      </c>
      <c r="K66" s="61">
        <v>150000</v>
      </c>
      <c r="L66" s="92">
        <f t="shared" si="17"/>
        <v>50000</v>
      </c>
      <c r="M66" s="61">
        <f t="shared" si="21"/>
        <v>272400</v>
      </c>
      <c r="N66" s="61">
        <f t="shared" si="11"/>
        <v>472400</v>
      </c>
      <c r="O66" s="61" t="e">
        <f t="shared" si="2"/>
        <v>#REF!</v>
      </c>
      <c r="P66" s="61">
        <f t="shared" si="22"/>
        <v>49000</v>
      </c>
      <c r="Q66" s="61">
        <f t="shared" si="25"/>
        <v>87000</v>
      </c>
      <c r="R66" s="61">
        <v>15000</v>
      </c>
      <c r="S66" s="61">
        <v>5000</v>
      </c>
      <c r="T66" s="61" t="e">
        <f t="shared" si="12"/>
        <v>#REF!</v>
      </c>
      <c r="U66" s="61">
        <f t="shared" si="4"/>
        <v>2377000</v>
      </c>
      <c r="V66" s="61" t="e">
        <f t="shared" si="13"/>
        <v>#REF!</v>
      </c>
      <c r="W66" s="63" t="e">
        <f t="shared" si="5"/>
        <v>#REF!</v>
      </c>
      <c r="X66" s="64">
        <f t="shared" si="6"/>
        <v>68867</v>
      </c>
      <c r="Y66" s="64">
        <f t="shared" si="7"/>
        <v>54995</v>
      </c>
      <c r="Z66" s="64">
        <f t="shared" si="8"/>
        <v>46456</v>
      </c>
    </row>
    <row r="67" spans="2:26" ht="19" customHeight="1">
      <c r="B67" s="65" t="s">
        <v>116</v>
      </c>
      <c r="C67" s="61">
        <v>2255000</v>
      </c>
      <c r="D67" s="61">
        <v>180000</v>
      </c>
      <c r="E67" s="61">
        <f t="shared" si="9"/>
        <v>2435000</v>
      </c>
      <c r="F67" s="61">
        <f t="shared" si="24"/>
        <v>487000</v>
      </c>
      <c r="G67" s="62">
        <v>285000</v>
      </c>
      <c r="H67" s="61">
        <f t="shared" si="0"/>
        <v>152000</v>
      </c>
      <c r="I67" s="61">
        <v>50000</v>
      </c>
      <c r="J67" s="61">
        <f t="shared" si="1"/>
        <v>1948000</v>
      </c>
      <c r="K67" s="61">
        <v>150000</v>
      </c>
      <c r="L67" s="92">
        <f t="shared" si="17"/>
        <v>50000</v>
      </c>
      <c r="M67" s="61">
        <f t="shared" si="21"/>
        <v>292200</v>
      </c>
      <c r="N67" s="61">
        <f t="shared" si="11"/>
        <v>492200</v>
      </c>
      <c r="O67" s="61">
        <f t="shared" si="2"/>
        <v>202000</v>
      </c>
      <c r="P67" s="61">
        <f t="shared" si="22"/>
        <v>53000</v>
      </c>
      <c r="Q67" s="61">
        <f t="shared" si="25"/>
        <v>93000</v>
      </c>
      <c r="R67" s="61">
        <v>15000</v>
      </c>
      <c r="S67" s="61">
        <v>5000</v>
      </c>
      <c r="T67" s="61">
        <f t="shared" si="12"/>
        <v>368000</v>
      </c>
      <c r="U67" s="61">
        <f t="shared" si="4"/>
        <v>2548000</v>
      </c>
      <c r="V67" s="61">
        <f t="shared" si="13"/>
        <v>124200</v>
      </c>
      <c r="W67" s="63">
        <f t="shared" si="5"/>
        <v>5.100616016427105E-2</v>
      </c>
      <c r="X67" s="64">
        <f t="shared" si="6"/>
        <v>73872</v>
      </c>
      <c r="Y67" s="64">
        <f t="shared" si="7"/>
        <v>58992</v>
      </c>
      <c r="Z67" s="64">
        <f t="shared" si="8"/>
        <v>49833</v>
      </c>
    </row>
    <row r="68" spans="2:26" ht="19" customHeight="1">
      <c r="B68" s="65" t="s">
        <v>117</v>
      </c>
      <c r="C68" s="61">
        <v>2345000</v>
      </c>
      <c r="D68" s="61">
        <v>180000</v>
      </c>
      <c r="E68" s="61">
        <f t="shared" si="9"/>
        <v>2525000</v>
      </c>
      <c r="F68" s="61">
        <f t="shared" si="24"/>
        <v>505000</v>
      </c>
      <c r="G68" s="62">
        <v>299000</v>
      </c>
      <c r="H68" s="61">
        <f t="shared" si="0"/>
        <v>156000</v>
      </c>
      <c r="I68" s="61">
        <v>50000</v>
      </c>
      <c r="J68" s="61">
        <f t="shared" si="1"/>
        <v>2020000</v>
      </c>
      <c r="K68" s="61">
        <v>150000</v>
      </c>
      <c r="L68" s="92">
        <f t="shared" si="17"/>
        <v>50000</v>
      </c>
      <c r="M68" s="61">
        <f t="shared" si="21"/>
        <v>303000</v>
      </c>
      <c r="N68" s="61">
        <f t="shared" si="11"/>
        <v>503000</v>
      </c>
      <c r="O68" s="61">
        <f t="shared" si="2"/>
        <v>206000</v>
      </c>
      <c r="P68" s="61">
        <f t="shared" si="22"/>
        <v>55000</v>
      </c>
      <c r="Q68" s="61">
        <f t="shared" si="25"/>
        <v>96000</v>
      </c>
      <c r="R68" s="61">
        <v>15000</v>
      </c>
      <c r="S68" s="61">
        <v>5000</v>
      </c>
      <c r="T68" s="61">
        <f t="shared" si="12"/>
        <v>377000</v>
      </c>
      <c r="U68" s="61">
        <f t="shared" si="4"/>
        <v>2641000</v>
      </c>
      <c r="V68" s="61">
        <f t="shared" si="13"/>
        <v>126000</v>
      </c>
      <c r="W68" s="63">
        <f t="shared" si="5"/>
        <v>4.9900990099009904E-2</v>
      </c>
      <c r="X68" s="64">
        <f t="shared" si="6"/>
        <v>76603</v>
      </c>
      <c r="Y68" s="64">
        <f t="shared" si="7"/>
        <v>61172</v>
      </c>
      <c r="Z68" s="64">
        <f t="shared" si="8"/>
        <v>51675</v>
      </c>
    </row>
    <row r="69" spans="2:26" ht="19" customHeight="1">
      <c r="B69" s="65" t="s">
        <v>118</v>
      </c>
      <c r="C69" s="61">
        <v>2740000</v>
      </c>
      <c r="D69" s="61">
        <v>180000</v>
      </c>
      <c r="E69" s="61">
        <f t="shared" si="9"/>
        <v>2920000</v>
      </c>
      <c r="F69" s="61">
        <f t="shared" si="24"/>
        <v>584000</v>
      </c>
      <c r="G69" s="62">
        <v>375000</v>
      </c>
      <c r="H69" s="61">
        <f t="shared" si="0"/>
        <v>159000</v>
      </c>
      <c r="I69" s="61">
        <v>50000</v>
      </c>
      <c r="J69" s="61">
        <f t="shared" si="1"/>
        <v>2336000</v>
      </c>
      <c r="K69" s="61">
        <v>150000</v>
      </c>
      <c r="L69" s="92">
        <f t="shared" si="17"/>
        <v>50000</v>
      </c>
      <c r="M69" s="61">
        <f t="shared" si="21"/>
        <v>350400</v>
      </c>
      <c r="N69" s="61">
        <f t="shared" si="11"/>
        <v>550400</v>
      </c>
      <c r="O69" s="61">
        <f t="shared" si="2"/>
        <v>209000</v>
      </c>
      <c r="P69" s="61">
        <f t="shared" si="22"/>
        <v>63000</v>
      </c>
      <c r="Q69" s="61">
        <f t="shared" si="25"/>
        <v>111000</v>
      </c>
      <c r="R69" s="61">
        <v>15000</v>
      </c>
      <c r="S69" s="61">
        <v>5000</v>
      </c>
      <c r="T69" s="61">
        <f t="shared" si="12"/>
        <v>403000</v>
      </c>
      <c r="U69" s="61">
        <f t="shared" si="4"/>
        <v>3051000</v>
      </c>
      <c r="V69" s="61">
        <f t="shared" si="13"/>
        <v>147400</v>
      </c>
      <c r="W69" s="63">
        <f t="shared" si="5"/>
        <v>5.0479452054794517E-2</v>
      </c>
      <c r="X69" s="64">
        <f t="shared" si="6"/>
        <v>88586</v>
      </c>
      <c r="Y69" s="64">
        <f t="shared" si="7"/>
        <v>70742</v>
      </c>
      <c r="Z69" s="64">
        <f t="shared" si="8"/>
        <v>59759</v>
      </c>
    </row>
    <row r="70" spans="2:26" ht="19" customHeight="1">
      <c r="B70" s="65" t="s">
        <v>75</v>
      </c>
      <c r="C70" s="61">
        <v>2400000</v>
      </c>
      <c r="D70" s="61">
        <v>180000</v>
      </c>
      <c r="E70" s="61">
        <f t="shared" si="9"/>
        <v>2580000</v>
      </c>
      <c r="F70" s="61">
        <f t="shared" si="24"/>
        <v>516000</v>
      </c>
      <c r="G70" s="62">
        <v>265000</v>
      </c>
      <c r="H70" s="61">
        <f t="shared" si="0"/>
        <v>151000</v>
      </c>
      <c r="I70" s="61">
        <v>100000</v>
      </c>
      <c r="J70" s="61">
        <f t="shared" si="1"/>
        <v>2064000</v>
      </c>
      <c r="K70" s="61">
        <v>150000</v>
      </c>
      <c r="L70" s="92">
        <f t="shared" si="17"/>
        <v>100000</v>
      </c>
      <c r="M70" s="61">
        <f t="shared" si="21"/>
        <v>309600</v>
      </c>
      <c r="N70" s="61">
        <f t="shared" si="11"/>
        <v>559600</v>
      </c>
      <c r="O70" s="61">
        <f t="shared" si="2"/>
        <v>251000</v>
      </c>
      <c r="P70" s="61">
        <f t="shared" si="22"/>
        <v>56000</v>
      </c>
      <c r="Q70" s="61">
        <f t="shared" si="25"/>
        <v>99000</v>
      </c>
      <c r="R70" s="61">
        <v>15000</v>
      </c>
      <c r="S70" s="61">
        <v>5000</v>
      </c>
      <c r="T70" s="61">
        <f t="shared" si="12"/>
        <v>426000</v>
      </c>
      <c r="U70" s="61">
        <f t="shared" si="4"/>
        <v>2699000</v>
      </c>
      <c r="V70" s="61">
        <f t="shared" si="13"/>
        <v>133600</v>
      </c>
      <c r="W70" s="63">
        <f t="shared" si="5"/>
        <v>5.1782945736434112E-2</v>
      </c>
      <c r="X70" s="64">
        <f t="shared" si="6"/>
        <v>78271</v>
      </c>
      <c r="Y70" s="64">
        <f t="shared" si="7"/>
        <v>62505</v>
      </c>
      <c r="Z70" s="64">
        <f t="shared" si="8"/>
        <v>52801</v>
      </c>
    </row>
    <row r="71" spans="2:26" ht="19" customHeight="1">
      <c r="B71" s="65" t="s">
        <v>76</v>
      </c>
      <c r="C71" s="61">
        <v>2800000</v>
      </c>
      <c r="D71" s="61">
        <v>180000</v>
      </c>
      <c r="E71" s="61">
        <f t="shared" si="9"/>
        <v>2980000</v>
      </c>
      <c r="F71" s="61">
        <f t="shared" si="24"/>
        <v>596000</v>
      </c>
      <c r="G71" s="62">
        <v>340000</v>
      </c>
      <c r="H71" s="61">
        <f t="shared" si="0"/>
        <v>206000</v>
      </c>
      <c r="I71" s="61">
        <v>50000</v>
      </c>
      <c r="J71" s="61">
        <f t="shared" si="1"/>
        <v>2384000</v>
      </c>
      <c r="K71" s="61">
        <v>200000</v>
      </c>
      <c r="L71" s="92">
        <f t="shared" si="17"/>
        <v>50000</v>
      </c>
      <c r="M71" s="61">
        <f t="shared" si="21"/>
        <v>357600</v>
      </c>
      <c r="N71" s="61">
        <f t="shared" si="11"/>
        <v>607600</v>
      </c>
      <c r="O71" s="61">
        <f t="shared" si="2"/>
        <v>256000</v>
      </c>
      <c r="P71" s="61">
        <f t="shared" si="22"/>
        <v>65000</v>
      </c>
      <c r="Q71" s="61">
        <f t="shared" si="25"/>
        <v>114000</v>
      </c>
      <c r="R71" s="61">
        <v>15000</v>
      </c>
      <c r="S71" s="61">
        <v>5000</v>
      </c>
      <c r="T71" s="61">
        <f t="shared" si="12"/>
        <v>455000</v>
      </c>
      <c r="U71" s="61">
        <f t="shared" si="4"/>
        <v>3114000</v>
      </c>
      <c r="V71" s="61">
        <f t="shared" si="13"/>
        <v>152600</v>
      </c>
      <c r="W71" s="63">
        <f t="shared" si="5"/>
        <v>5.1208053691275165E-2</v>
      </c>
      <c r="X71" s="64">
        <f t="shared" si="6"/>
        <v>90407</v>
      </c>
      <c r="Y71" s="64">
        <f t="shared" si="7"/>
        <v>72195</v>
      </c>
      <c r="Z71" s="64">
        <f t="shared" si="8"/>
        <v>60987</v>
      </c>
    </row>
    <row r="72" spans="2:26" ht="19" customHeight="1">
      <c r="B72" s="87"/>
      <c r="C72" s="88"/>
      <c r="D72" s="88"/>
      <c r="E72" s="88"/>
      <c r="F72" s="88"/>
      <c r="G72" s="89"/>
      <c r="H72" s="88"/>
      <c r="I72" s="88"/>
      <c r="J72" s="88"/>
      <c r="K72" s="88"/>
      <c r="L72" s="93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91"/>
      <c r="Y72" s="91"/>
      <c r="Z72" s="85"/>
    </row>
    <row r="73" spans="2:26" ht="24" customHeight="1">
      <c r="B73" s="107" t="s">
        <v>96</v>
      </c>
      <c r="C73" s="108"/>
      <c r="D73" s="108"/>
      <c r="E73" s="108"/>
      <c r="F73" s="108"/>
      <c r="G73" s="108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8"/>
    </row>
    <row r="74" spans="2:26" ht="24" customHeight="1">
      <c r="B74" s="56" t="s">
        <v>12</v>
      </c>
      <c r="C74" s="56" t="s">
        <v>13</v>
      </c>
      <c r="D74" s="56" t="s">
        <v>14</v>
      </c>
      <c r="E74" s="56" t="s">
        <v>125</v>
      </c>
      <c r="F74" s="56" t="s">
        <v>124</v>
      </c>
      <c r="G74" s="56" t="s">
        <v>17</v>
      </c>
      <c r="H74" s="56" t="s">
        <v>18</v>
      </c>
      <c r="I74" s="56" t="s">
        <v>19</v>
      </c>
      <c r="J74" s="56" t="s">
        <v>20</v>
      </c>
      <c r="K74" s="56" t="s">
        <v>21</v>
      </c>
      <c r="L74" s="56" t="s">
        <v>79</v>
      </c>
      <c r="M74" s="56" t="s">
        <v>22</v>
      </c>
      <c r="N74" s="56" t="s">
        <v>23</v>
      </c>
      <c r="O74" s="56" t="s">
        <v>18</v>
      </c>
      <c r="P74" s="56" t="s">
        <v>24</v>
      </c>
      <c r="Q74" s="56" t="s">
        <v>25</v>
      </c>
      <c r="R74" s="56" t="s">
        <v>26</v>
      </c>
      <c r="S74" s="56" t="s">
        <v>27</v>
      </c>
      <c r="T74" s="56" t="s">
        <v>28</v>
      </c>
      <c r="U74" s="56" t="s">
        <v>29</v>
      </c>
      <c r="V74" s="56" t="s">
        <v>30</v>
      </c>
      <c r="W74" s="57" t="s">
        <v>31</v>
      </c>
      <c r="X74" s="56">
        <v>36</v>
      </c>
      <c r="Y74" s="67"/>
      <c r="Z74" s="68"/>
    </row>
    <row r="75" spans="2:26" ht="20.5" customHeight="1">
      <c r="B75" s="65" t="s">
        <v>82</v>
      </c>
      <c r="C75" s="61">
        <v>3780000</v>
      </c>
      <c r="D75" s="61">
        <v>200000</v>
      </c>
      <c r="E75" s="61">
        <f t="shared" ref="E75:E84" si="26">C75+D75</f>
        <v>3980000</v>
      </c>
      <c r="F75" s="61">
        <f t="shared" ref="F75:F84" si="27">E75*0.3</f>
        <v>1194000</v>
      </c>
      <c r="G75" s="62">
        <v>960000</v>
      </c>
      <c r="H75" s="61">
        <f t="shared" ref="H75:H84" si="28">F75-G75-I75</f>
        <v>134000</v>
      </c>
      <c r="I75" s="61">
        <v>100000</v>
      </c>
      <c r="J75" s="61">
        <f t="shared" ref="J75:J84" si="29">E75-F75</f>
        <v>2786000</v>
      </c>
      <c r="K75" s="61">
        <v>480000</v>
      </c>
      <c r="L75" s="92">
        <f t="shared" ref="L75:L84" si="30">I75</f>
        <v>100000</v>
      </c>
      <c r="M75" s="61">
        <f>J75*0.05</f>
        <v>139300</v>
      </c>
      <c r="N75" s="61">
        <f t="shared" ref="N75:N84" si="31">M75+K75+L75</f>
        <v>719300</v>
      </c>
      <c r="O75" s="61">
        <f t="shared" ref="O75:O84" si="32">F75-G75</f>
        <v>234000</v>
      </c>
      <c r="P75" s="61">
        <f>ROUNDUP((X75*1.03*0.017*$Z$14),-3)</f>
        <v>111000</v>
      </c>
      <c r="Q75" s="61">
        <f>ROUNDUP(E75*0.038,-3)</f>
        <v>152000</v>
      </c>
      <c r="R75" s="61">
        <v>15000</v>
      </c>
      <c r="S75" s="61">
        <v>5000</v>
      </c>
      <c r="T75" s="61">
        <f t="shared" ref="T75:T84" si="33">SUM(O75:S75)</f>
        <v>517000</v>
      </c>
      <c r="U75" s="61">
        <f t="shared" ref="U75:U84" si="34">E75+Q75+R75+S75</f>
        <v>4152000</v>
      </c>
      <c r="V75" s="61">
        <f t="shared" ref="V75:V84" si="35">N75-T75</f>
        <v>202300</v>
      </c>
      <c r="W75" s="63">
        <f t="shared" ref="W75:W84" si="36">V75/E75</f>
        <v>5.0829145728643214E-2</v>
      </c>
      <c r="X75" s="64">
        <f t="shared" ref="X75:X84" si="37">ROUND(J75*(1+$X$7)/$X$14,0)</f>
        <v>105651</v>
      </c>
      <c r="Y75" s="74" t="s">
        <v>95</v>
      </c>
      <c r="Z75" s="74" t="s">
        <v>95</v>
      </c>
    </row>
    <row r="76" spans="2:26" ht="20.5" customHeight="1">
      <c r="B76" s="65" t="s">
        <v>83</v>
      </c>
      <c r="C76" s="61">
        <v>3580000</v>
      </c>
      <c r="D76" s="61">
        <v>200000</v>
      </c>
      <c r="E76" s="61">
        <f t="shared" si="26"/>
        <v>3780000</v>
      </c>
      <c r="F76" s="61">
        <f t="shared" si="27"/>
        <v>1134000</v>
      </c>
      <c r="G76" s="62">
        <v>920000</v>
      </c>
      <c r="H76" s="61">
        <f t="shared" si="28"/>
        <v>114000</v>
      </c>
      <c r="I76" s="61">
        <v>100000</v>
      </c>
      <c r="J76" s="61">
        <f t="shared" si="29"/>
        <v>2646000</v>
      </c>
      <c r="K76" s="61">
        <v>450000</v>
      </c>
      <c r="L76" s="92">
        <f t="shared" si="30"/>
        <v>100000</v>
      </c>
      <c r="M76" s="61">
        <f t="shared" ref="M76:M84" si="38">J76*0.05</f>
        <v>132300</v>
      </c>
      <c r="N76" s="61">
        <f t="shared" si="31"/>
        <v>682300</v>
      </c>
      <c r="O76" s="61">
        <f t="shared" si="32"/>
        <v>214000</v>
      </c>
      <c r="P76" s="61">
        <f t="shared" ref="P76:P84" si="39">ROUNDUP((X76*1.03*0.017*$Z$14),-3)</f>
        <v>106000</v>
      </c>
      <c r="Q76" s="61">
        <f t="shared" ref="Q76:Q84" si="40">ROUNDUP(E76*0.038,-3)</f>
        <v>144000</v>
      </c>
      <c r="R76" s="61">
        <v>15000</v>
      </c>
      <c r="S76" s="61">
        <v>5000</v>
      </c>
      <c r="T76" s="61">
        <f t="shared" si="33"/>
        <v>484000</v>
      </c>
      <c r="U76" s="61">
        <f t="shared" si="34"/>
        <v>3944000</v>
      </c>
      <c r="V76" s="61">
        <f t="shared" si="35"/>
        <v>198300</v>
      </c>
      <c r="W76" s="63">
        <f t="shared" si="36"/>
        <v>5.2460317460317457E-2</v>
      </c>
      <c r="X76" s="64">
        <f t="shared" si="37"/>
        <v>100342</v>
      </c>
      <c r="Y76" s="74" t="s">
        <v>95</v>
      </c>
      <c r="Z76" s="74" t="s">
        <v>95</v>
      </c>
    </row>
    <row r="77" spans="2:26" ht="20.5" customHeight="1">
      <c r="B77" s="65" t="s">
        <v>90</v>
      </c>
      <c r="C77" s="61">
        <v>4500000</v>
      </c>
      <c r="D77" s="61">
        <v>200000</v>
      </c>
      <c r="E77" s="61">
        <f t="shared" si="26"/>
        <v>4700000</v>
      </c>
      <c r="F77" s="61">
        <f t="shared" si="27"/>
        <v>1410000</v>
      </c>
      <c r="G77" s="62">
        <v>1220000</v>
      </c>
      <c r="H77" s="61">
        <f t="shared" si="28"/>
        <v>90000</v>
      </c>
      <c r="I77" s="61">
        <v>100000</v>
      </c>
      <c r="J77" s="61">
        <f t="shared" si="29"/>
        <v>3290000</v>
      </c>
      <c r="K77" s="61">
        <v>500000</v>
      </c>
      <c r="L77" s="92">
        <f t="shared" si="30"/>
        <v>100000</v>
      </c>
      <c r="M77" s="61">
        <f t="shared" si="38"/>
        <v>164500</v>
      </c>
      <c r="N77" s="61">
        <f t="shared" si="31"/>
        <v>764500</v>
      </c>
      <c r="O77" s="61">
        <f t="shared" si="32"/>
        <v>190000</v>
      </c>
      <c r="P77" s="61">
        <f t="shared" si="39"/>
        <v>132000</v>
      </c>
      <c r="Q77" s="61">
        <f t="shared" si="40"/>
        <v>179000</v>
      </c>
      <c r="R77" s="61">
        <v>15000</v>
      </c>
      <c r="S77" s="61">
        <v>5000</v>
      </c>
      <c r="T77" s="61">
        <f t="shared" si="33"/>
        <v>521000</v>
      </c>
      <c r="U77" s="61">
        <f t="shared" si="34"/>
        <v>4899000</v>
      </c>
      <c r="V77" s="61">
        <f t="shared" si="35"/>
        <v>243500</v>
      </c>
      <c r="W77" s="63">
        <f t="shared" si="36"/>
        <v>5.1808510638297875E-2</v>
      </c>
      <c r="X77" s="64">
        <f t="shared" si="37"/>
        <v>124764</v>
      </c>
      <c r="Y77" s="74" t="s">
        <v>95</v>
      </c>
      <c r="Z77" s="74" t="s">
        <v>95</v>
      </c>
    </row>
    <row r="78" spans="2:26" ht="20.5" customHeight="1">
      <c r="B78" s="65" t="s">
        <v>84</v>
      </c>
      <c r="C78" s="61">
        <v>4200000</v>
      </c>
      <c r="D78" s="61">
        <v>200000</v>
      </c>
      <c r="E78" s="61">
        <f t="shared" si="26"/>
        <v>4400000</v>
      </c>
      <c r="F78" s="61">
        <f t="shared" si="27"/>
        <v>1320000</v>
      </c>
      <c r="G78" s="62">
        <v>1080000</v>
      </c>
      <c r="H78" s="61">
        <f t="shared" si="28"/>
        <v>140000</v>
      </c>
      <c r="I78" s="61">
        <v>100000</v>
      </c>
      <c r="J78" s="61">
        <f t="shared" si="29"/>
        <v>3080000</v>
      </c>
      <c r="K78" s="61">
        <v>520000</v>
      </c>
      <c r="L78" s="92">
        <f t="shared" si="30"/>
        <v>100000</v>
      </c>
      <c r="M78" s="61">
        <f t="shared" si="38"/>
        <v>154000</v>
      </c>
      <c r="N78" s="61">
        <f t="shared" si="31"/>
        <v>774000</v>
      </c>
      <c r="O78" s="61">
        <f t="shared" si="32"/>
        <v>240000</v>
      </c>
      <c r="P78" s="61">
        <f t="shared" si="39"/>
        <v>123000</v>
      </c>
      <c r="Q78" s="61">
        <f t="shared" si="40"/>
        <v>168000</v>
      </c>
      <c r="R78" s="61">
        <v>15000</v>
      </c>
      <c r="S78" s="61">
        <v>5000</v>
      </c>
      <c r="T78" s="61">
        <f t="shared" si="33"/>
        <v>551000</v>
      </c>
      <c r="U78" s="61">
        <f t="shared" si="34"/>
        <v>4588000</v>
      </c>
      <c r="V78" s="61">
        <f t="shared" si="35"/>
        <v>223000</v>
      </c>
      <c r="W78" s="63">
        <f t="shared" si="36"/>
        <v>5.0681818181818182E-2</v>
      </c>
      <c r="X78" s="64">
        <f t="shared" si="37"/>
        <v>116800</v>
      </c>
      <c r="Y78" s="74" t="s">
        <v>95</v>
      </c>
      <c r="Z78" s="74" t="s">
        <v>95</v>
      </c>
    </row>
    <row r="79" spans="2:26" ht="20.5" customHeight="1">
      <c r="B79" s="65" t="s">
        <v>85</v>
      </c>
      <c r="C79" s="61">
        <v>4280000</v>
      </c>
      <c r="D79" s="61">
        <v>200000</v>
      </c>
      <c r="E79" s="61">
        <f t="shared" si="26"/>
        <v>4480000</v>
      </c>
      <c r="F79" s="61">
        <f t="shared" si="27"/>
        <v>1344000</v>
      </c>
      <c r="G79" s="62">
        <v>1110000</v>
      </c>
      <c r="H79" s="61">
        <f t="shared" si="28"/>
        <v>134000</v>
      </c>
      <c r="I79" s="61">
        <v>100000</v>
      </c>
      <c r="J79" s="61">
        <f t="shared" si="29"/>
        <v>3136000</v>
      </c>
      <c r="K79" s="61">
        <v>520000</v>
      </c>
      <c r="L79" s="92">
        <f t="shared" si="30"/>
        <v>100000</v>
      </c>
      <c r="M79" s="61">
        <f t="shared" si="38"/>
        <v>156800</v>
      </c>
      <c r="N79" s="61">
        <f t="shared" si="31"/>
        <v>776800</v>
      </c>
      <c r="O79" s="61">
        <f t="shared" si="32"/>
        <v>234000</v>
      </c>
      <c r="P79" s="61">
        <f t="shared" si="39"/>
        <v>125000</v>
      </c>
      <c r="Q79" s="61">
        <f t="shared" si="40"/>
        <v>171000</v>
      </c>
      <c r="R79" s="61">
        <v>15000</v>
      </c>
      <c r="S79" s="61">
        <v>5000</v>
      </c>
      <c r="T79" s="61">
        <f t="shared" si="33"/>
        <v>550000</v>
      </c>
      <c r="U79" s="61">
        <f t="shared" si="34"/>
        <v>4671000</v>
      </c>
      <c r="V79" s="61">
        <f t="shared" si="35"/>
        <v>226800</v>
      </c>
      <c r="W79" s="63">
        <f t="shared" si="36"/>
        <v>5.0625000000000003E-2</v>
      </c>
      <c r="X79" s="64">
        <f t="shared" si="37"/>
        <v>118924</v>
      </c>
      <c r="Y79" s="74" t="s">
        <v>95</v>
      </c>
      <c r="Z79" s="74" t="s">
        <v>95</v>
      </c>
    </row>
    <row r="80" spans="2:26" ht="20.5" customHeight="1">
      <c r="B80" s="65" t="s">
        <v>86</v>
      </c>
      <c r="C80" s="61">
        <v>4190000</v>
      </c>
      <c r="D80" s="61">
        <v>200000</v>
      </c>
      <c r="E80" s="61">
        <f t="shared" si="26"/>
        <v>4390000</v>
      </c>
      <c r="F80" s="61">
        <f t="shared" si="27"/>
        <v>1317000</v>
      </c>
      <c r="G80" s="62">
        <v>1080000</v>
      </c>
      <c r="H80" s="61">
        <f t="shared" ref="H80" si="41">F80-G80-I80</f>
        <v>137000</v>
      </c>
      <c r="I80" s="61">
        <v>100000</v>
      </c>
      <c r="J80" s="61">
        <f t="shared" ref="J80" si="42">E80-F80</f>
        <v>3073000</v>
      </c>
      <c r="K80" s="61">
        <v>520000</v>
      </c>
      <c r="L80" s="92">
        <f t="shared" ref="L80" si="43">I80</f>
        <v>100000</v>
      </c>
      <c r="M80" s="61">
        <f t="shared" ref="M80" si="44">J80*0.05</f>
        <v>153650</v>
      </c>
      <c r="N80" s="61">
        <f t="shared" ref="N80" si="45">M80+K80+L80</f>
        <v>773650</v>
      </c>
      <c r="O80" s="61">
        <f t="shared" ref="O80" si="46">F80-G80</f>
        <v>237000</v>
      </c>
      <c r="P80" s="61">
        <f t="shared" ref="P80" si="47">ROUNDUP((X80*1.03*0.017*$Z$14),-3)</f>
        <v>123000</v>
      </c>
      <c r="Q80" s="61">
        <f t="shared" ref="Q80" si="48">ROUNDUP(E80*0.038,-3)</f>
        <v>167000</v>
      </c>
      <c r="R80" s="61">
        <v>15000</v>
      </c>
      <c r="S80" s="61">
        <v>5000</v>
      </c>
      <c r="T80" s="61">
        <f t="shared" ref="T80" si="49">SUM(O80:S80)</f>
        <v>547000</v>
      </c>
      <c r="U80" s="61">
        <f t="shared" ref="U80" si="50">E80+Q80+R80+S80</f>
        <v>4577000</v>
      </c>
      <c r="V80" s="61">
        <f t="shared" ref="V80" si="51">N80-T80</f>
        <v>226650</v>
      </c>
      <c r="W80" s="63">
        <f t="shared" ref="W80" si="52">V80/E80</f>
        <v>5.1628701594533033E-2</v>
      </c>
      <c r="X80" s="64">
        <f t="shared" ref="X80" si="53">ROUND(J80*(1+$X$7)/$X$14,0)</f>
        <v>116535</v>
      </c>
      <c r="Y80" s="74" t="s">
        <v>95</v>
      </c>
      <c r="Z80" s="74" t="s">
        <v>95</v>
      </c>
    </row>
    <row r="81" spans="2:26" ht="20.5" customHeight="1">
      <c r="B81" s="65" t="s">
        <v>87</v>
      </c>
      <c r="C81" s="61">
        <v>3080000</v>
      </c>
      <c r="D81" s="61">
        <v>200000</v>
      </c>
      <c r="E81" s="61">
        <f t="shared" si="26"/>
        <v>3280000</v>
      </c>
      <c r="F81" s="61">
        <f t="shared" si="27"/>
        <v>984000</v>
      </c>
      <c r="G81" s="62">
        <v>790000</v>
      </c>
      <c r="H81" s="61">
        <f t="shared" si="28"/>
        <v>94000</v>
      </c>
      <c r="I81" s="61">
        <v>100000</v>
      </c>
      <c r="J81" s="61">
        <f t="shared" si="29"/>
        <v>2296000</v>
      </c>
      <c r="K81" s="61">
        <v>390000</v>
      </c>
      <c r="L81" s="92">
        <f t="shared" si="30"/>
        <v>100000</v>
      </c>
      <c r="M81" s="61">
        <f t="shared" si="38"/>
        <v>114800</v>
      </c>
      <c r="N81" s="61">
        <f t="shared" si="31"/>
        <v>604800</v>
      </c>
      <c r="O81" s="61">
        <f t="shared" si="32"/>
        <v>194000</v>
      </c>
      <c r="P81" s="61">
        <f t="shared" si="39"/>
        <v>92000</v>
      </c>
      <c r="Q81" s="61">
        <f t="shared" si="40"/>
        <v>125000</v>
      </c>
      <c r="R81" s="61">
        <v>15000</v>
      </c>
      <c r="S81" s="61">
        <v>5000</v>
      </c>
      <c r="T81" s="61">
        <f t="shared" si="33"/>
        <v>431000</v>
      </c>
      <c r="U81" s="61">
        <f t="shared" si="34"/>
        <v>3425000</v>
      </c>
      <c r="V81" s="61">
        <f t="shared" si="35"/>
        <v>173800</v>
      </c>
      <c r="W81" s="63">
        <f t="shared" si="36"/>
        <v>5.2987804878048779E-2</v>
      </c>
      <c r="X81" s="64">
        <f t="shared" si="37"/>
        <v>87069</v>
      </c>
      <c r="Y81" s="74" t="s">
        <v>95</v>
      </c>
      <c r="Z81" s="74" t="s">
        <v>95</v>
      </c>
    </row>
    <row r="82" spans="2:26" ht="20.5" customHeight="1">
      <c r="B82" s="65" t="s">
        <v>88</v>
      </c>
      <c r="C82" s="61">
        <v>3485000</v>
      </c>
      <c r="D82" s="61">
        <v>200000</v>
      </c>
      <c r="E82" s="61">
        <f t="shared" si="26"/>
        <v>3685000</v>
      </c>
      <c r="F82" s="61">
        <f t="shared" si="27"/>
        <v>1105500</v>
      </c>
      <c r="G82" s="62">
        <v>890000</v>
      </c>
      <c r="H82" s="61">
        <f t="shared" si="28"/>
        <v>115500</v>
      </c>
      <c r="I82" s="61">
        <v>100000</v>
      </c>
      <c r="J82" s="61">
        <f t="shared" si="29"/>
        <v>2579500</v>
      </c>
      <c r="K82" s="61">
        <v>440000</v>
      </c>
      <c r="L82" s="92">
        <f t="shared" si="30"/>
        <v>100000</v>
      </c>
      <c r="M82" s="61">
        <f t="shared" si="38"/>
        <v>128975</v>
      </c>
      <c r="N82" s="61">
        <f t="shared" si="31"/>
        <v>668975</v>
      </c>
      <c r="O82" s="61">
        <f t="shared" si="32"/>
        <v>215500</v>
      </c>
      <c r="P82" s="61">
        <f t="shared" si="39"/>
        <v>103000</v>
      </c>
      <c r="Q82" s="61">
        <f t="shared" si="40"/>
        <v>141000</v>
      </c>
      <c r="R82" s="61">
        <v>15000</v>
      </c>
      <c r="S82" s="61">
        <v>5000</v>
      </c>
      <c r="T82" s="61">
        <f t="shared" si="33"/>
        <v>479500</v>
      </c>
      <c r="U82" s="61">
        <f t="shared" si="34"/>
        <v>3846000</v>
      </c>
      <c r="V82" s="61">
        <f t="shared" si="35"/>
        <v>189475</v>
      </c>
      <c r="W82" s="63">
        <f t="shared" si="36"/>
        <v>5.1417910447761193E-2</v>
      </c>
      <c r="X82" s="64">
        <f t="shared" si="37"/>
        <v>97820</v>
      </c>
      <c r="Y82" s="74" t="s">
        <v>95</v>
      </c>
      <c r="Z82" s="74" t="s">
        <v>95</v>
      </c>
    </row>
    <row r="83" spans="2:26" ht="20.5" customHeight="1">
      <c r="B83" s="65" t="s">
        <v>89</v>
      </c>
      <c r="C83" s="61">
        <v>3030000</v>
      </c>
      <c r="D83" s="61">
        <v>200000</v>
      </c>
      <c r="E83" s="61">
        <f t="shared" si="26"/>
        <v>3230000</v>
      </c>
      <c r="F83" s="61">
        <f t="shared" si="27"/>
        <v>969000</v>
      </c>
      <c r="G83" s="62">
        <v>740000</v>
      </c>
      <c r="H83" s="61">
        <f t="shared" si="28"/>
        <v>129000</v>
      </c>
      <c r="I83" s="61">
        <v>100000</v>
      </c>
      <c r="J83" s="61">
        <f t="shared" si="29"/>
        <v>2261000</v>
      </c>
      <c r="K83" s="61">
        <v>420000</v>
      </c>
      <c r="L83" s="92">
        <f t="shared" si="30"/>
        <v>100000</v>
      </c>
      <c r="M83" s="61">
        <f t="shared" si="38"/>
        <v>113050</v>
      </c>
      <c r="N83" s="61">
        <f t="shared" si="31"/>
        <v>633050</v>
      </c>
      <c r="O83" s="61">
        <f t="shared" si="32"/>
        <v>229000</v>
      </c>
      <c r="P83" s="61">
        <f t="shared" si="39"/>
        <v>91000</v>
      </c>
      <c r="Q83" s="61">
        <f t="shared" si="40"/>
        <v>123000</v>
      </c>
      <c r="R83" s="61">
        <v>15000</v>
      </c>
      <c r="S83" s="61">
        <v>5000</v>
      </c>
      <c r="T83" s="61">
        <f t="shared" si="33"/>
        <v>463000</v>
      </c>
      <c r="U83" s="61">
        <f t="shared" si="34"/>
        <v>3373000</v>
      </c>
      <c r="V83" s="61">
        <f t="shared" si="35"/>
        <v>170050</v>
      </c>
      <c r="W83" s="63">
        <f t="shared" si="36"/>
        <v>5.2647058823529415E-2</v>
      </c>
      <c r="X83" s="64">
        <f t="shared" si="37"/>
        <v>85742</v>
      </c>
      <c r="Y83" s="74" t="s">
        <v>95</v>
      </c>
      <c r="Z83" s="74" t="s">
        <v>95</v>
      </c>
    </row>
    <row r="84" spans="2:26" ht="20.5" customHeight="1">
      <c r="B84" s="65" t="s">
        <v>89</v>
      </c>
      <c r="C84" s="61">
        <v>3060000</v>
      </c>
      <c r="D84" s="61">
        <v>200000</v>
      </c>
      <c r="E84" s="61">
        <f t="shared" si="26"/>
        <v>3260000</v>
      </c>
      <c r="F84" s="61">
        <f t="shared" si="27"/>
        <v>978000</v>
      </c>
      <c r="G84" s="62">
        <v>750000</v>
      </c>
      <c r="H84" s="61">
        <f t="shared" si="28"/>
        <v>128000</v>
      </c>
      <c r="I84" s="61">
        <v>100000</v>
      </c>
      <c r="J84" s="61">
        <f t="shared" si="29"/>
        <v>2282000</v>
      </c>
      <c r="K84" s="61">
        <v>420000</v>
      </c>
      <c r="L84" s="92">
        <f t="shared" si="30"/>
        <v>100000</v>
      </c>
      <c r="M84" s="61">
        <f t="shared" si="38"/>
        <v>114100</v>
      </c>
      <c r="N84" s="61">
        <f t="shared" si="31"/>
        <v>634100</v>
      </c>
      <c r="O84" s="61">
        <f t="shared" si="32"/>
        <v>228000</v>
      </c>
      <c r="P84" s="61">
        <f t="shared" si="39"/>
        <v>91000</v>
      </c>
      <c r="Q84" s="61">
        <f t="shared" si="40"/>
        <v>124000</v>
      </c>
      <c r="R84" s="61">
        <v>15000</v>
      </c>
      <c r="S84" s="61">
        <v>5000</v>
      </c>
      <c r="T84" s="61">
        <f t="shared" si="33"/>
        <v>463000</v>
      </c>
      <c r="U84" s="61">
        <f t="shared" si="34"/>
        <v>3404000</v>
      </c>
      <c r="V84" s="61">
        <f t="shared" si="35"/>
        <v>171100</v>
      </c>
      <c r="W84" s="63">
        <f t="shared" si="36"/>
        <v>5.2484662576687116E-2</v>
      </c>
      <c r="X84" s="64">
        <f t="shared" si="37"/>
        <v>86539</v>
      </c>
      <c r="Y84" s="74" t="s">
        <v>95</v>
      </c>
      <c r="Z84" s="74" t="s">
        <v>95</v>
      </c>
    </row>
  </sheetData>
  <mergeCells count="2">
    <mergeCell ref="B73:G73"/>
    <mergeCell ref="X6:Z6"/>
  </mergeCells>
  <conditionalFormatting sqref="W75:W79 W81:W84">
    <cfRule type="cellIs" dxfId="7" priority="2" operator="lessThan">
      <formula>0.05</formula>
    </cfRule>
  </conditionalFormatting>
  <conditionalFormatting sqref="W62:W71 W17:W22 W55:W59 W44:W47 W49:W52 W24:W30 W32:W36 W38:W42">
    <cfRule type="cellIs" dxfId="6" priority="4" operator="lessThan">
      <formula>0.05</formula>
    </cfRule>
  </conditionalFormatting>
  <conditionalFormatting sqref="W53">
    <cfRule type="cellIs" dxfId="5" priority="3" operator="lessThan">
      <formula>0.05</formula>
    </cfRule>
  </conditionalFormatting>
  <conditionalFormatting sqref="W80">
    <cfRule type="cellIs" dxfId="1" priority="1" operator="lessThan">
      <formula>0.05</formula>
    </cfRule>
  </conditionalFormatting>
  <pageMargins left="0.7" right="0.7" top="0.75" bottom="0.75" header="0.3" footer="0.3"/>
  <pageSetup paperSize="14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84"/>
  <sheetViews>
    <sheetView showGridLines="0" tabSelected="1" topLeftCell="A72" workbookViewId="0">
      <pane xSplit="7" topLeftCell="N1" activePane="topRight" state="frozen"/>
      <selection activeCell="A9" sqref="A9"/>
      <selection pane="topRight" activeCell="Q75" sqref="Q75:Q84"/>
    </sheetView>
  </sheetViews>
  <sheetFormatPr defaultColWidth="10.83203125" defaultRowHeight="13"/>
  <cols>
    <col min="1" max="1" width="3.5" style="34" customWidth="1"/>
    <col min="2" max="2" width="31.75" style="34" customWidth="1"/>
    <col min="3" max="3" width="9.58203125" style="34" customWidth="1"/>
    <col min="4" max="4" width="9.33203125" style="34" customWidth="1"/>
    <col min="5" max="6" width="9.9140625" style="34" customWidth="1"/>
    <col min="7" max="7" width="10.1640625" style="34" customWidth="1"/>
    <col min="8" max="8" width="9.9140625" style="34" customWidth="1"/>
    <col min="9" max="9" width="8.08203125" style="34" customWidth="1"/>
    <col min="10" max="10" width="10.4140625" style="34" customWidth="1"/>
    <col min="11" max="11" width="8.6640625" style="34" customWidth="1"/>
    <col min="12" max="12" width="9.1640625" style="47" customWidth="1"/>
    <col min="13" max="13" width="9" style="34" customWidth="1"/>
    <col min="14" max="14" width="8.25" style="34" customWidth="1"/>
    <col min="15" max="15" width="9.08203125" style="46" customWidth="1"/>
    <col min="16" max="16" width="8.83203125" style="34" customWidth="1"/>
    <col min="17" max="17" width="9.83203125" style="34" customWidth="1"/>
    <col min="18" max="18" width="7.83203125" style="34" customWidth="1"/>
    <col min="19" max="19" width="7" style="34" customWidth="1"/>
    <col min="20" max="20" width="9.1640625" style="34" customWidth="1"/>
    <col min="21" max="21" width="10.1640625" style="34" customWidth="1"/>
    <col min="22" max="22" width="9.08203125" style="34" customWidth="1"/>
    <col min="23" max="26" width="8.08203125" style="34" customWidth="1"/>
    <col min="27" max="28" width="2.4140625" style="34" customWidth="1"/>
    <col min="29" max="29" width="10" style="86" customWidth="1"/>
    <col min="30" max="30" width="9.83203125" style="34" customWidth="1"/>
    <col min="31" max="31" width="9.6640625" style="34" customWidth="1"/>
    <col min="32" max="32" width="10.75" style="46" customWidth="1"/>
    <col min="33" max="16384" width="10.83203125" style="34"/>
  </cols>
  <sheetData>
    <row r="1" spans="2:32" hidden="1">
      <c r="B1" s="35"/>
      <c r="C1" s="36"/>
      <c r="D1" s="37"/>
      <c r="E1" s="37"/>
      <c r="F1" s="37"/>
      <c r="G1" s="37"/>
      <c r="H1" s="37"/>
      <c r="I1" s="37"/>
      <c r="J1" s="37"/>
      <c r="K1" s="37"/>
      <c r="L1" s="41"/>
      <c r="M1" s="37"/>
      <c r="N1" s="37"/>
      <c r="O1" s="37"/>
      <c r="P1" s="37"/>
      <c r="Q1" s="37"/>
      <c r="R1" s="37"/>
      <c r="S1" s="37"/>
      <c r="T1" s="37"/>
      <c r="U1" s="37"/>
    </row>
    <row r="2" spans="2:32" ht="30.5" hidden="1" customHeight="1">
      <c r="B2" s="38"/>
      <c r="C2" s="38"/>
      <c r="D2" s="39"/>
      <c r="E2" s="40"/>
      <c r="F2" s="41"/>
      <c r="G2" s="42"/>
      <c r="H2" s="42"/>
      <c r="I2" s="42"/>
      <c r="J2" s="42"/>
      <c r="K2" s="42"/>
      <c r="L2" s="38"/>
      <c r="M2" s="42"/>
      <c r="N2" s="42"/>
      <c r="O2" s="43"/>
      <c r="P2" s="42"/>
      <c r="Q2" s="42"/>
      <c r="R2" s="42"/>
      <c r="S2" s="42"/>
      <c r="T2" s="42"/>
      <c r="U2" s="42"/>
    </row>
    <row r="3" spans="2:32" ht="30.5" hidden="1" customHeight="1">
      <c r="B3" s="38"/>
      <c r="C3" s="38"/>
      <c r="D3" s="39"/>
      <c r="E3" s="38"/>
      <c r="F3" s="42"/>
      <c r="G3" s="42"/>
      <c r="H3" s="42"/>
      <c r="I3" s="42"/>
      <c r="J3" s="42"/>
      <c r="K3" s="42"/>
      <c r="L3" s="38"/>
      <c r="M3" s="42"/>
      <c r="N3" s="42"/>
      <c r="O3" s="43"/>
      <c r="P3" s="42"/>
      <c r="Q3" s="42"/>
      <c r="R3" s="42"/>
      <c r="S3" s="42"/>
      <c r="T3" s="42"/>
      <c r="U3" s="42"/>
    </row>
    <row r="4" spans="2:32" ht="30.5" hidden="1" customHeight="1">
      <c r="B4" s="38"/>
      <c r="C4" s="38"/>
      <c r="D4" s="39"/>
      <c r="E4" s="38"/>
      <c r="F4" s="42"/>
      <c r="G4" s="42"/>
      <c r="H4" s="42"/>
      <c r="I4" s="42"/>
      <c r="J4" s="42"/>
      <c r="K4" s="42"/>
      <c r="L4" s="38"/>
      <c r="M4" s="42"/>
      <c r="N4" s="42"/>
      <c r="O4" s="43"/>
      <c r="P4" s="42"/>
      <c r="Q4" s="42"/>
      <c r="R4" s="42"/>
      <c r="S4" s="42"/>
      <c r="T4" s="42"/>
      <c r="U4" s="42"/>
    </row>
    <row r="5" spans="2:32" ht="30.5" hidden="1" customHeight="1">
      <c r="B5" s="38"/>
      <c r="C5" s="44"/>
      <c r="D5" s="38"/>
      <c r="E5" s="42"/>
      <c r="F5" s="42"/>
      <c r="G5" s="42"/>
      <c r="H5" s="42"/>
      <c r="I5" s="42"/>
      <c r="J5" s="42"/>
      <c r="K5" s="42"/>
      <c r="L5" s="38"/>
      <c r="M5" s="42"/>
      <c r="N5" s="42"/>
      <c r="O5" s="43"/>
      <c r="P5" s="42"/>
      <c r="Q5" s="42"/>
      <c r="R5" s="42"/>
      <c r="S5" s="42"/>
      <c r="T5" s="42"/>
      <c r="U5" s="42"/>
    </row>
    <row r="6" spans="2:32" ht="30.5" hidden="1" customHeight="1">
      <c r="G6" s="45"/>
      <c r="R6" s="42"/>
      <c r="S6" s="42"/>
      <c r="T6" s="42"/>
      <c r="U6" s="42"/>
      <c r="X6" s="109" t="s">
        <v>101</v>
      </c>
      <c r="Y6" s="110"/>
      <c r="Z6" s="111"/>
    </row>
    <row r="7" spans="2:32" ht="15" hidden="1" customHeight="1">
      <c r="B7" s="47"/>
      <c r="X7" s="48">
        <v>0.36520000000000002</v>
      </c>
      <c r="Y7" s="49">
        <v>0.4536</v>
      </c>
      <c r="Z7" s="50">
        <v>0.53490000000000004</v>
      </c>
    </row>
    <row r="8" spans="2:32" ht="21" hidden="1" customHeight="1">
      <c r="B8" s="47"/>
      <c r="X8" s="51"/>
      <c r="Y8" s="51"/>
      <c r="Z8" s="51"/>
    </row>
    <row r="9" spans="2:32">
      <c r="B9" s="47"/>
      <c r="X9" s="51"/>
      <c r="Y9" s="51"/>
      <c r="Z9" s="51"/>
    </row>
    <row r="10" spans="2:32" s="52" customFormat="1">
      <c r="B10" s="53"/>
      <c r="L10" s="53"/>
      <c r="O10" s="54"/>
      <c r="X10" s="51"/>
      <c r="Y10" s="51"/>
      <c r="Z10" s="51"/>
      <c r="AC10" s="86"/>
      <c r="AF10" s="54"/>
    </row>
    <row r="11" spans="2:32" s="52" customFormat="1">
      <c r="B11" s="53"/>
      <c r="L11" s="53"/>
      <c r="O11" s="54"/>
      <c r="X11" s="51"/>
      <c r="Y11" s="51"/>
      <c r="Z11" s="51"/>
      <c r="AC11" s="86"/>
      <c r="AF11" s="54"/>
    </row>
    <row r="12" spans="2:32" s="52" customFormat="1">
      <c r="B12" s="53"/>
      <c r="G12" s="55"/>
      <c r="L12" s="53"/>
      <c r="O12" s="54"/>
      <c r="X12" s="51"/>
      <c r="Y12" s="51"/>
      <c r="Z12" s="51"/>
      <c r="AC12" s="86"/>
      <c r="AF12" s="54"/>
    </row>
    <row r="13" spans="2:32" s="52" customFormat="1" ht="27.5" customHeight="1">
      <c r="B13" s="53"/>
      <c r="L13" s="53"/>
      <c r="O13" s="54"/>
      <c r="X13" s="51"/>
      <c r="Y13" s="51"/>
      <c r="Z13" s="51"/>
      <c r="AC13" s="86"/>
      <c r="AF13" s="54"/>
    </row>
    <row r="14" spans="2:32" s="47" customFormat="1" ht="26">
      <c r="B14" s="56" t="s">
        <v>12</v>
      </c>
      <c r="C14" s="56" t="s">
        <v>13</v>
      </c>
      <c r="D14" s="56" t="s">
        <v>14</v>
      </c>
      <c r="E14" s="56" t="s">
        <v>125</v>
      </c>
      <c r="F14" s="56" t="s">
        <v>124</v>
      </c>
      <c r="G14" s="56" t="s">
        <v>17</v>
      </c>
      <c r="H14" s="56" t="s">
        <v>18</v>
      </c>
      <c r="I14" s="56" t="s">
        <v>19</v>
      </c>
      <c r="J14" s="56" t="s">
        <v>20</v>
      </c>
      <c r="K14" s="56" t="s">
        <v>21</v>
      </c>
      <c r="L14" s="56" t="s">
        <v>79</v>
      </c>
      <c r="M14" s="56" t="s">
        <v>22</v>
      </c>
      <c r="N14" s="56" t="s">
        <v>23</v>
      </c>
      <c r="O14" s="56" t="s">
        <v>18</v>
      </c>
      <c r="P14" s="56" t="s">
        <v>24</v>
      </c>
      <c r="Q14" s="56" t="s">
        <v>25</v>
      </c>
      <c r="R14" s="56" t="s">
        <v>26</v>
      </c>
      <c r="S14" s="56" t="s">
        <v>27</v>
      </c>
      <c r="T14" s="56" t="s">
        <v>28</v>
      </c>
      <c r="U14" s="56" t="s">
        <v>29</v>
      </c>
      <c r="V14" s="56" t="s">
        <v>30</v>
      </c>
      <c r="W14" s="57" t="s">
        <v>31</v>
      </c>
      <c r="X14" s="56">
        <v>36</v>
      </c>
      <c r="Y14" s="56">
        <v>48</v>
      </c>
      <c r="Z14" s="56">
        <v>60</v>
      </c>
      <c r="AC14" s="79" t="s">
        <v>119</v>
      </c>
      <c r="AD14" s="82" t="s">
        <v>120</v>
      </c>
      <c r="AE14" s="79" t="s">
        <v>121</v>
      </c>
      <c r="AF14" s="80" t="s">
        <v>122</v>
      </c>
    </row>
    <row r="15" spans="2:32" s="47" customFormat="1">
      <c r="B15" s="73" t="s">
        <v>77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1"/>
      <c r="AC15" s="75"/>
      <c r="AD15" s="83"/>
      <c r="AE15" s="76"/>
      <c r="AF15" s="75"/>
    </row>
    <row r="16" spans="2:32" s="47" customFormat="1" hidden="1">
      <c r="B16" s="72" t="s">
        <v>91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9"/>
      <c r="AC16" s="75"/>
      <c r="AD16" s="83"/>
      <c r="AE16" s="76"/>
      <c r="AF16" s="75"/>
    </row>
    <row r="17" spans="2:32" hidden="1">
      <c r="B17" s="65" t="s">
        <v>32</v>
      </c>
      <c r="C17" s="61">
        <v>830000</v>
      </c>
      <c r="D17" s="61">
        <v>90000</v>
      </c>
      <c r="E17" s="61">
        <f>C17+D17</f>
        <v>920000</v>
      </c>
      <c r="F17" s="61">
        <f>E17*0.2</f>
        <v>184000</v>
      </c>
      <c r="G17" s="62">
        <v>128000</v>
      </c>
      <c r="H17" s="61">
        <f t="shared" ref="H17:H71" si="0">F17-G17-I17</f>
        <v>36000</v>
      </c>
      <c r="I17" s="61">
        <v>20000</v>
      </c>
      <c r="J17" s="61">
        <f t="shared" ref="J17:J71" si="1">E17-F17</f>
        <v>736000</v>
      </c>
      <c r="K17" s="61">
        <v>60000</v>
      </c>
      <c r="L17" s="92">
        <v>10000</v>
      </c>
      <c r="M17" s="61">
        <f>J17*0.145</f>
        <v>106719.99999999999</v>
      </c>
      <c r="N17" s="61">
        <f>M17+K17+L17</f>
        <v>176720</v>
      </c>
      <c r="O17" s="61">
        <f t="shared" ref="O17:O71" si="2">F17-G17</f>
        <v>56000</v>
      </c>
      <c r="P17" s="61">
        <f t="shared" ref="P17:P42" si="3">ROUNDUP((Z17*1.03*0.017*$Z$14),-3)</f>
        <v>20000</v>
      </c>
      <c r="Q17" s="61">
        <f>ROUNDUP(C17*0.0371,-3)</f>
        <v>31000</v>
      </c>
      <c r="R17" s="61">
        <v>18000</v>
      </c>
      <c r="S17" s="61">
        <v>5000</v>
      </c>
      <c r="T17" s="61">
        <f>SUM(O17:S17)</f>
        <v>130000</v>
      </c>
      <c r="U17" s="61">
        <f t="shared" ref="U17:U71" si="4">E17+Q17+R17+S17</f>
        <v>974000</v>
      </c>
      <c r="V17" s="61">
        <f>N17-T17</f>
        <v>46720</v>
      </c>
      <c r="W17" s="63">
        <f t="shared" ref="W17:W71" si="5">V17/E17</f>
        <v>5.0782608695652175E-2</v>
      </c>
      <c r="X17" s="64">
        <f t="shared" ref="X17:X71" si="6">ROUND(J17*(1+$X$7)/$X$14,0)</f>
        <v>27911</v>
      </c>
      <c r="Y17" s="64">
        <f t="shared" ref="Y17:Y71" si="7">ROUND(J17*(1+$Y$7)/$Y$14,0)</f>
        <v>22289</v>
      </c>
      <c r="Z17" s="64">
        <f t="shared" ref="Z17:Z71" si="8">ROUND(J17*(1+$Z$7)/$Z$14,0)</f>
        <v>18828</v>
      </c>
      <c r="AC17" s="77"/>
      <c r="AD17" s="84"/>
      <c r="AE17" s="60"/>
      <c r="AF17" s="77"/>
    </row>
    <row r="18" spans="2:32" ht="17.5" customHeight="1">
      <c r="B18" s="65" t="s">
        <v>103</v>
      </c>
      <c r="C18" s="61">
        <v>875000</v>
      </c>
      <c r="D18" s="61">
        <v>90000</v>
      </c>
      <c r="E18" s="61">
        <f t="shared" ref="E18:E71" si="9">C18+D18</f>
        <v>965000</v>
      </c>
      <c r="F18" s="61">
        <f>E18*0.3</f>
        <v>289500</v>
      </c>
      <c r="G18" s="62">
        <v>240000</v>
      </c>
      <c r="H18" s="61">
        <f t="shared" si="0"/>
        <v>39500</v>
      </c>
      <c r="I18" s="61">
        <v>10000</v>
      </c>
      <c r="J18" s="61">
        <f t="shared" si="1"/>
        <v>675500</v>
      </c>
      <c r="K18" s="61">
        <v>60000</v>
      </c>
      <c r="L18" s="92">
        <f>I18</f>
        <v>10000</v>
      </c>
      <c r="M18" s="61">
        <f>J18*0.15</f>
        <v>101325</v>
      </c>
      <c r="N18" s="61">
        <f t="shared" ref="N18:N71" si="10">M18+K18+L18</f>
        <v>171325</v>
      </c>
      <c r="O18" s="61">
        <f t="shared" si="2"/>
        <v>49500</v>
      </c>
      <c r="P18" s="61">
        <f t="shared" si="3"/>
        <v>19000</v>
      </c>
      <c r="Q18" s="61">
        <f>ROUNDUP(E18*0.038,-3)</f>
        <v>37000</v>
      </c>
      <c r="R18" s="61">
        <v>15000</v>
      </c>
      <c r="S18" s="61">
        <v>5000</v>
      </c>
      <c r="T18" s="61">
        <f t="shared" ref="T18:T71" si="11">SUM(O18:S18)</f>
        <v>125500</v>
      </c>
      <c r="U18" s="61">
        <f t="shared" si="4"/>
        <v>1022000</v>
      </c>
      <c r="V18" s="61">
        <f t="shared" ref="V18:V71" si="12">N18-T18</f>
        <v>45825</v>
      </c>
      <c r="W18" s="63">
        <f t="shared" si="5"/>
        <v>4.7487046632124351E-2</v>
      </c>
      <c r="X18" s="64">
        <f t="shared" si="6"/>
        <v>25616</v>
      </c>
      <c r="Y18" s="64">
        <f t="shared" si="7"/>
        <v>20456</v>
      </c>
      <c r="Z18" s="64">
        <f t="shared" si="8"/>
        <v>17280</v>
      </c>
      <c r="AC18" s="66">
        <f>F18+P18+Q18+R18+S18</f>
        <v>365500</v>
      </c>
      <c r="AD18" s="85">
        <f>M18+L18</f>
        <v>111325</v>
      </c>
      <c r="AE18" s="64">
        <f>ROUNDUP((AC18-AD18),-4)</f>
        <v>260000</v>
      </c>
      <c r="AF18" s="78">
        <f>(J18*0.15)-M18</f>
        <v>0</v>
      </c>
    </row>
    <row r="19" spans="2:32" ht="17.5" customHeight="1">
      <c r="B19" s="65" t="s">
        <v>104</v>
      </c>
      <c r="C19" s="61">
        <v>940000</v>
      </c>
      <c r="D19" s="61">
        <v>90000</v>
      </c>
      <c r="E19" s="61">
        <f t="shared" si="9"/>
        <v>1030000</v>
      </c>
      <c r="F19" s="61">
        <f t="shared" ref="F19:F59" si="13">E19*0.3</f>
        <v>309000</v>
      </c>
      <c r="G19" s="62">
        <v>260000</v>
      </c>
      <c r="H19" s="61">
        <f t="shared" si="0"/>
        <v>39000</v>
      </c>
      <c r="I19" s="61">
        <v>10000</v>
      </c>
      <c r="J19" s="61">
        <f t="shared" si="1"/>
        <v>721000</v>
      </c>
      <c r="K19" s="61">
        <v>60000</v>
      </c>
      <c r="L19" s="92">
        <f t="shared" ref="L19:L20" si="14">I19</f>
        <v>10000</v>
      </c>
      <c r="M19" s="61">
        <f t="shared" ref="M19:M59" si="15">J19*0.15</f>
        <v>108150</v>
      </c>
      <c r="N19" s="61">
        <f t="shared" si="10"/>
        <v>178150</v>
      </c>
      <c r="O19" s="61">
        <f t="shared" si="2"/>
        <v>49000</v>
      </c>
      <c r="P19" s="61">
        <f t="shared" si="3"/>
        <v>20000</v>
      </c>
      <c r="Q19" s="61">
        <f t="shared" ref="Q19:Q59" si="16">ROUNDUP(E19*0.038,-3)</f>
        <v>40000</v>
      </c>
      <c r="R19" s="61">
        <v>15000</v>
      </c>
      <c r="S19" s="61">
        <v>5000</v>
      </c>
      <c r="T19" s="61">
        <f t="shared" si="11"/>
        <v>129000</v>
      </c>
      <c r="U19" s="61">
        <f t="shared" si="4"/>
        <v>1090000</v>
      </c>
      <c r="V19" s="61">
        <f t="shared" si="12"/>
        <v>49150</v>
      </c>
      <c r="W19" s="63">
        <f t="shared" si="5"/>
        <v>4.7718446601941744E-2</v>
      </c>
      <c r="X19" s="64">
        <f t="shared" si="6"/>
        <v>27342</v>
      </c>
      <c r="Y19" s="64">
        <f t="shared" si="7"/>
        <v>21834</v>
      </c>
      <c r="Z19" s="64">
        <f t="shared" si="8"/>
        <v>18444</v>
      </c>
      <c r="AC19" s="66">
        <f t="shared" ref="AC19:AC71" si="17">F19+P19+Q19+R19+S19</f>
        <v>389000</v>
      </c>
      <c r="AD19" s="85">
        <f t="shared" ref="AD19:AD71" si="18">M19+L19</f>
        <v>118150</v>
      </c>
      <c r="AE19" s="64">
        <f t="shared" ref="AE19:AE22" si="19">ROUNDUP((AC19-AD19),-4)</f>
        <v>280000</v>
      </c>
      <c r="AF19" s="78">
        <f t="shared" ref="AF19:AF71" si="20">(J19*0.15)-M19</f>
        <v>0</v>
      </c>
    </row>
    <row r="20" spans="2:32" ht="17.5" customHeight="1">
      <c r="B20" s="65" t="s">
        <v>105</v>
      </c>
      <c r="C20" s="61">
        <v>1005000</v>
      </c>
      <c r="D20" s="61">
        <v>90000</v>
      </c>
      <c r="E20" s="61">
        <f t="shared" si="9"/>
        <v>1095000</v>
      </c>
      <c r="F20" s="61">
        <f t="shared" si="13"/>
        <v>328500</v>
      </c>
      <c r="G20" s="62">
        <v>280000</v>
      </c>
      <c r="H20" s="61">
        <f t="shared" si="0"/>
        <v>38500</v>
      </c>
      <c r="I20" s="61">
        <v>10000</v>
      </c>
      <c r="J20" s="61">
        <f t="shared" si="1"/>
        <v>766500</v>
      </c>
      <c r="K20" s="61">
        <v>60000</v>
      </c>
      <c r="L20" s="92">
        <f t="shared" si="14"/>
        <v>10000</v>
      </c>
      <c r="M20" s="61">
        <f t="shared" si="15"/>
        <v>114975</v>
      </c>
      <c r="N20" s="61">
        <f t="shared" si="10"/>
        <v>184975</v>
      </c>
      <c r="O20" s="61">
        <f t="shared" si="2"/>
        <v>48500</v>
      </c>
      <c r="P20" s="61">
        <f t="shared" si="3"/>
        <v>21000</v>
      </c>
      <c r="Q20" s="61">
        <f t="shared" si="16"/>
        <v>42000</v>
      </c>
      <c r="R20" s="61">
        <v>15000</v>
      </c>
      <c r="S20" s="61">
        <v>5000</v>
      </c>
      <c r="T20" s="61">
        <f t="shared" si="11"/>
        <v>131500</v>
      </c>
      <c r="U20" s="61">
        <f t="shared" si="4"/>
        <v>1157000</v>
      </c>
      <c r="V20" s="61">
        <f t="shared" si="12"/>
        <v>53475</v>
      </c>
      <c r="W20" s="63">
        <f t="shared" si="5"/>
        <v>4.8835616438356162E-2</v>
      </c>
      <c r="X20" s="64">
        <f t="shared" si="6"/>
        <v>29067</v>
      </c>
      <c r="Y20" s="64">
        <f t="shared" si="7"/>
        <v>23212</v>
      </c>
      <c r="Z20" s="64">
        <f t="shared" si="8"/>
        <v>19608</v>
      </c>
      <c r="AC20" s="66">
        <f t="shared" si="17"/>
        <v>411500</v>
      </c>
      <c r="AD20" s="85">
        <f t="shared" si="18"/>
        <v>124975</v>
      </c>
      <c r="AE20" s="64">
        <f t="shared" si="19"/>
        <v>290000</v>
      </c>
      <c r="AF20" s="78">
        <f t="shared" si="20"/>
        <v>0</v>
      </c>
    </row>
    <row r="21" spans="2:32" ht="30.5" hidden="1" customHeight="1">
      <c r="B21" s="65" t="s">
        <v>102</v>
      </c>
      <c r="C21" s="61">
        <v>999000</v>
      </c>
      <c r="D21" s="61">
        <v>90000</v>
      </c>
      <c r="E21" s="61">
        <f t="shared" si="9"/>
        <v>1089000</v>
      </c>
      <c r="F21" s="61">
        <f t="shared" si="13"/>
        <v>326700</v>
      </c>
      <c r="G21" s="62">
        <f t="shared" ref="G19:G59" si="21">AE21</f>
        <v>290000</v>
      </c>
      <c r="H21" s="61">
        <f t="shared" si="0"/>
        <v>16700</v>
      </c>
      <c r="I21" s="61">
        <v>20000</v>
      </c>
      <c r="J21" s="61">
        <f t="shared" si="1"/>
        <v>762300</v>
      </c>
      <c r="K21" s="61">
        <v>60000</v>
      </c>
      <c r="L21" s="92">
        <v>10000</v>
      </c>
      <c r="M21" s="61">
        <f t="shared" si="15"/>
        <v>114345</v>
      </c>
      <c r="N21" s="61">
        <f t="shared" si="10"/>
        <v>184345</v>
      </c>
      <c r="O21" s="61">
        <f t="shared" si="2"/>
        <v>36700</v>
      </c>
      <c r="P21" s="61">
        <f t="shared" si="3"/>
        <v>21000</v>
      </c>
      <c r="Q21" s="61">
        <f t="shared" si="16"/>
        <v>42000</v>
      </c>
      <c r="R21" s="61">
        <v>15000</v>
      </c>
      <c r="S21" s="61">
        <v>5000</v>
      </c>
      <c r="T21" s="61">
        <f t="shared" si="11"/>
        <v>119700</v>
      </c>
      <c r="U21" s="61">
        <f t="shared" si="4"/>
        <v>1151000</v>
      </c>
      <c r="V21" s="61">
        <f t="shared" si="12"/>
        <v>64645</v>
      </c>
      <c r="W21" s="63">
        <f t="shared" si="5"/>
        <v>5.9361799816345269E-2</v>
      </c>
      <c r="X21" s="64">
        <f t="shared" si="6"/>
        <v>28908</v>
      </c>
      <c r="Y21" s="64">
        <f t="shared" si="7"/>
        <v>23085</v>
      </c>
      <c r="Z21" s="64">
        <f t="shared" si="8"/>
        <v>19501</v>
      </c>
      <c r="AC21" s="66">
        <f t="shared" si="17"/>
        <v>409700</v>
      </c>
      <c r="AD21" s="85">
        <f t="shared" si="18"/>
        <v>124345</v>
      </c>
      <c r="AE21" s="64">
        <f t="shared" si="19"/>
        <v>290000</v>
      </c>
      <c r="AF21" s="78">
        <f t="shared" si="20"/>
        <v>0</v>
      </c>
    </row>
    <row r="22" spans="2:32" ht="17.5" customHeight="1">
      <c r="B22" s="65" t="s">
        <v>37</v>
      </c>
      <c r="C22" s="61">
        <v>910000</v>
      </c>
      <c r="D22" s="61">
        <v>90000</v>
      </c>
      <c r="E22" s="61">
        <f t="shared" si="9"/>
        <v>1000000</v>
      </c>
      <c r="F22" s="61">
        <f t="shared" si="13"/>
        <v>300000</v>
      </c>
      <c r="G22" s="62">
        <v>230000</v>
      </c>
      <c r="H22" s="61">
        <f t="shared" si="0"/>
        <v>50000</v>
      </c>
      <c r="I22" s="61">
        <v>20000</v>
      </c>
      <c r="J22" s="61">
        <f t="shared" si="1"/>
        <v>700000</v>
      </c>
      <c r="K22" s="61">
        <v>70000</v>
      </c>
      <c r="L22" s="92">
        <f t="shared" ref="L22:L71" si="22">I22</f>
        <v>20000</v>
      </c>
      <c r="M22" s="61">
        <f t="shared" si="15"/>
        <v>105000</v>
      </c>
      <c r="N22" s="61">
        <f t="shared" si="10"/>
        <v>195000</v>
      </c>
      <c r="O22" s="61">
        <f t="shared" si="2"/>
        <v>70000</v>
      </c>
      <c r="P22" s="61">
        <f t="shared" si="3"/>
        <v>19000</v>
      </c>
      <c r="Q22" s="61">
        <f t="shared" si="16"/>
        <v>38000</v>
      </c>
      <c r="R22" s="61">
        <v>15000</v>
      </c>
      <c r="S22" s="61">
        <v>5000</v>
      </c>
      <c r="T22" s="61">
        <f t="shared" si="11"/>
        <v>147000</v>
      </c>
      <c r="U22" s="61">
        <f t="shared" si="4"/>
        <v>1058000</v>
      </c>
      <c r="V22" s="61">
        <f t="shared" si="12"/>
        <v>48000</v>
      </c>
      <c r="W22" s="63">
        <f t="shared" si="5"/>
        <v>4.8000000000000001E-2</v>
      </c>
      <c r="X22" s="64">
        <f t="shared" si="6"/>
        <v>26546</v>
      </c>
      <c r="Y22" s="64">
        <f t="shared" si="7"/>
        <v>21198</v>
      </c>
      <c r="Z22" s="64">
        <f t="shared" si="8"/>
        <v>17907</v>
      </c>
      <c r="AC22" s="66">
        <f t="shared" si="17"/>
        <v>377000</v>
      </c>
      <c r="AD22" s="85">
        <f t="shared" si="18"/>
        <v>125000</v>
      </c>
      <c r="AE22" s="64">
        <f t="shared" si="19"/>
        <v>260000</v>
      </c>
      <c r="AF22" s="78">
        <f t="shared" si="20"/>
        <v>0</v>
      </c>
    </row>
    <row r="23" spans="2:32" s="47" customFormat="1" hidden="1">
      <c r="B23" s="72" t="s">
        <v>100</v>
      </c>
      <c r="C23" s="58"/>
      <c r="D23" s="58"/>
      <c r="E23" s="58"/>
      <c r="F23" s="61">
        <f t="shared" si="13"/>
        <v>0</v>
      </c>
      <c r="G23" s="62">
        <f t="shared" si="21"/>
        <v>0</v>
      </c>
      <c r="H23" s="58"/>
      <c r="I23" s="58"/>
      <c r="J23" s="58"/>
      <c r="K23" s="58"/>
      <c r="L23" s="58"/>
      <c r="M23" s="61">
        <f t="shared" si="15"/>
        <v>0</v>
      </c>
      <c r="N23" s="58"/>
      <c r="O23" s="58"/>
      <c r="P23" s="58"/>
      <c r="Q23" s="61">
        <f t="shared" si="16"/>
        <v>0</v>
      </c>
      <c r="R23" s="58"/>
      <c r="S23" s="58"/>
      <c r="T23" s="58"/>
      <c r="U23" s="58"/>
      <c r="V23" s="58"/>
      <c r="W23" s="58"/>
      <c r="X23" s="58"/>
      <c r="Y23" s="58"/>
      <c r="Z23" s="59"/>
      <c r="AC23" s="66">
        <f t="shared" si="17"/>
        <v>0</v>
      </c>
      <c r="AD23" s="85">
        <f t="shared" si="18"/>
        <v>0</v>
      </c>
      <c r="AE23" s="64">
        <f t="shared" ref="AE23:AE62" si="23">ROUNDUP((AC23-AD23),-3)</f>
        <v>0</v>
      </c>
      <c r="AF23" s="78">
        <f t="shared" si="20"/>
        <v>0</v>
      </c>
    </row>
    <row r="24" spans="2:32" hidden="1">
      <c r="B24" s="65" t="s">
        <v>38</v>
      </c>
      <c r="C24" s="61">
        <v>940000</v>
      </c>
      <c r="D24" s="61">
        <v>90000</v>
      </c>
      <c r="E24" s="61">
        <f t="shared" si="9"/>
        <v>1030000</v>
      </c>
      <c r="F24" s="61">
        <f t="shared" si="13"/>
        <v>309000</v>
      </c>
      <c r="G24" s="62">
        <f t="shared" si="21"/>
        <v>284000</v>
      </c>
      <c r="H24" s="61">
        <f t="shared" si="0"/>
        <v>25000</v>
      </c>
      <c r="I24" s="61"/>
      <c r="J24" s="61">
        <f t="shared" si="1"/>
        <v>721000</v>
      </c>
      <c r="K24" s="61">
        <v>65000</v>
      </c>
      <c r="L24" s="92">
        <f t="shared" si="22"/>
        <v>0</v>
      </c>
      <c r="M24" s="61">
        <f t="shared" si="15"/>
        <v>108150</v>
      </c>
      <c r="N24" s="61">
        <f t="shared" si="10"/>
        <v>173150</v>
      </c>
      <c r="O24" s="61">
        <f t="shared" si="2"/>
        <v>25000</v>
      </c>
      <c r="P24" s="61">
        <f t="shared" si="3"/>
        <v>20000</v>
      </c>
      <c r="Q24" s="61">
        <f t="shared" si="16"/>
        <v>40000</v>
      </c>
      <c r="R24" s="61">
        <v>18000</v>
      </c>
      <c r="S24" s="61">
        <v>5000</v>
      </c>
      <c r="T24" s="61">
        <f t="shared" si="11"/>
        <v>108000</v>
      </c>
      <c r="U24" s="61">
        <f t="shared" si="4"/>
        <v>1093000</v>
      </c>
      <c r="V24" s="61">
        <f t="shared" si="12"/>
        <v>65150</v>
      </c>
      <c r="W24" s="63">
        <f t="shared" si="5"/>
        <v>6.3252427184466026E-2</v>
      </c>
      <c r="X24" s="64">
        <f t="shared" si="6"/>
        <v>27342</v>
      </c>
      <c r="Y24" s="64">
        <f t="shared" si="7"/>
        <v>21834</v>
      </c>
      <c r="Z24" s="64">
        <f t="shared" si="8"/>
        <v>18444</v>
      </c>
      <c r="AC24" s="66">
        <f t="shared" si="17"/>
        <v>392000</v>
      </c>
      <c r="AD24" s="85">
        <f t="shared" si="18"/>
        <v>108150</v>
      </c>
      <c r="AE24" s="64">
        <f t="shared" si="23"/>
        <v>284000</v>
      </c>
      <c r="AF24" s="78">
        <f t="shared" si="20"/>
        <v>0</v>
      </c>
    </row>
    <row r="25" spans="2:32" hidden="1">
      <c r="B25" s="65" t="s">
        <v>39</v>
      </c>
      <c r="C25" s="61">
        <v>990000</v>
      </c>
      <c r="D25" s="61">
        <v>90000</v>
      </c>
      <c r="E25" s="61">
        <f t="shared" si="9"/>
        <v>1080000</v>
      </c>
      <c r="F25" s="61">
        <f t="shared" si="13"/>
        <v>324000</v>
      </c>
      <c r="G25" s="62">
        <f t="shared" si="21"/>
        <v>297000</v>
      </c>
      <c r="H25" s="61">
        <f t="shared" si="0"/>
        <v>27000</v>
      </c>
      <c r="I25" s="61"/>
      <c r="J25" s="61">
        <f t="shared" si="1"/>
        <v>756000</v>
      </c>
      <c r="K25" s="61">
        <v>75000</v>
      </c>
      <c r="L25" s="92">
        <f t="shared" si="22"/>
        <v>0</v>
      </c>
      <c r="M25" s="61">
        <f t="shared" si="15"/>
        <v>113400</v>
      </c>
      <c r="N25" s="61">
        <f t="shared" si="10"/>
        <v>188400</v>
      </c>
      <c r="O25" s="61">
        <f t="shared" si="2"/>
        <v>27000</v>
      </c>
      <c r="P25" s="61">
        <f t="shared" si="3"/>
        <v>21000</v>
      </c>
      <c r="Q25" s="61">
        <f t="shared" si="16"/>
        <v>42000</v>
      </c>
      <c r="R25" s="61">
        <v>18000</v>
      </c>
      <c r="S25" s="61">
        <v>5000</v>
      </c>
      <c r="T25" s="61">
        <f t="shared" si="11"/>
        <v>113000</v>
      </c>
      <c r="U25" s="61">
        <f t="shared" si="4"/>
        <v>1145000</v>
      </c>
      <c r="V25" s="61">
        <f t="shared" si="12"/>
        <v>75400</v>
      </c>
      <c r="W25" s="63">
        <f t="shared" si="5"/>
        <v>6.9814814814814816E-2</v>
      </c>
      <c r="X25" s="64">
        <f t="shared" si="6"/>
        <v>28669</v>
      </c>
      <c r="Y25" s="64">
        <f t="shared" si="7"/>
        <v>22894</v>
      </c>
      <c r="Z25" s="64">
        <f t="shared" si="8"/>
        <v>19340</v>
      </c>
      <c r="AC25" s="66">
        <f t="shared" si="17"/>
        <v>410000</v>
      </c>
      <c r="AD25" s="85">
        <f t="shared" si="18"/>
        <v>113400</v>
      </c>
      <c r="AE25" s="64">
        <f t="shared" si="23"/>
        <v>297000</v>
      </c>
      <c r="AF25" s="78">
        <f t="shared" si="20"/>
        <v>0</v>
      </c>
    </row>
    <row r="26" spans="2:32" hidden="1">
      <c r="B26" s="65" t="s">
        <v>40</v>
      </c>
      <c r="C26" s="61">
        <v>1060000</v>
      </c>
      <c r="D26" s="61">
        <v>90000</v>
      </c>
      <c r="E26" s="61">
        <f t="shared" si="9"/>
        <v>1150000</v>
      </c>
      <c r="F26" s="61">
        <f t="shared" si="13"/>
        <v>345000</v>
      </c>
      <c r="G26" s="62">
        <f t="shared" si="21"/>
        <v>314000</v>
      </c>
      <c r="H26" s="61">
        <f t="shared" si="0"/>
        <v>31000</v>
      </c>
      <c r="I26" s="61"/>
      <c r="J26" s="61">
        <f t="shared" si="1"/>
        <v>805000</v>
      </c>
      <c r="K26" s="61">
        <v>80000</v>
      </c>
      <c r="L26" s="92">
        <f t="shared" si="22"/>
        <v>0</v>
      </c>
      <c r="M26" s="61">
        <f t="shared" si="15"/>
        <v>120750</v>
      </c>
      <c r="N26" s="61">
        <f t="shared" si="10"/>
        <v>200750</v>
      </c>
      <c r="O26" s="61">
        <f t="shared" si="2"/>
        <v>31000</v>
      </c>
      <c r="P26" s="61">
        <f t="shared" si="3"/>
        <v>22000</v>
      </c>
      <c r="Q26" s="61">
        <f t="shared" si="16"/>
        <v>44000</v>
      </c>
      <c r="R26" s="61">
        <v>18000</v>
      </c>
      <c r="S26" s="61">
        <v>5000</v>
      </c>
      <c r="T26" s="61">
        <f t="shared" si="11"/>
        <v>120000</v>
      </c>
      <c r="U26" s="61">
        <f t="shared" si="4"/>
        <v>1217000</v>
      </c>
      <c r="V26" s="61">
        <f t="shared" si="12"/>
        <v>80750</v>
      </c>
      <c r="W26" s="63">
        <f t="shared" si="5"/>
        <v>7.0217391304347829E-2</v>
      </c>
      <c r="X26" s="64">
        <f t="shared" si="6"/>
        <v>30527</v>
      </c>
      <c r="Y26" s="64">
        <f t="shared" si="7"/>
        <v>24378</v>
      </c>
      <c r="Z26" s="64">
        <f t="shared" si="8"/>
        <v>20593</v>
      </c>
      <c r="AC26" s="66">
        <f t="shared" si="17"/>
        <v>434000</v>
      </c>
      <c r="AD26" s="85">
        <f t="shared" si="18"/>
        <v>120750</v>
      </c>
      <c r="AE26" s="64">
        <f t="shared" si="23"/>
        <v>314000</v>
      </c>
      <c r="AF26" s="78">
        <f t="shared" si="20"/>
        <v>0</v>
      </c>
    </row>
    <row r="27" spans="2:32" hidden="1">
      <c r="B27" s="65" t="s">
        <v>41</v>
      </c>
      <c r="C27" s="61">
        <v>1125000</v>
      </c>
      <c r="D27" s="61">
        <v>90000</v>
      </c>
      <c r="E27" s="61">
        <f t="shared" si="9"/>
        <v>1215000</v>
      </c>
      <c r="F27" s="61">
        <f t="shared" si="13"/>
        <v>364500</v>
      </c>
      <c r="G27" s="62">
        <f t="shared" si="21"/>
        <v>330000</v>
      </c>
      <c r="H27" s="61">
        <f t="shared" si="0"/>
        <v>34500</v>
      </c>
      <c r="I27" s="61"/>
      <c r="J27" s="61">
        <f t="shared" si="1"/>
        <v>850500</v>
      </c>
      <c r="K27" s="61">
        <v>75000</v>
      </c>
      <c r="L27" s="92">
        <f t="shared" si="22"/>
        <v>0</v>
      </c>
      <c r="M27" s="61">
        <f t="shared" si="15"/>
        <v>127575</v>
      </c>
      <c r="N27" s="61">
        <f t="shared" si="10"/>
        <v>202575</v>
      </c>
      <c r="O27" s="61">
        <f t="shared" si="2"/>
        <v>34500</v>
      </c>
      <c r="P27" s="61">
        <f t="shared" si="3"/>
        <v>23000</v>
      </c>
      <c r="Q27" s="61">
        <f t="shared" si="16"/>
        <v>47000</v>
      </c>
      <c r="R27" s="61">
        <v>18000</v>
      </c>
      <c r="S27" s="61">
        <v>5000</v>
      </c>
      <c r="T27" s="61">
        <f t="shared" si="11"/>
        <v>127500</v>
      </c>
      <c r="U27" s="61">
        <f t="shared" si="4"/>
        <v>1285000</v>
      </c>
      <c r="V27" s="61">
        <f t="shared" si="12"/>
        <v>75075</v>
      </c>
      <c r="W27" s="63">
        <f t="shared" si="5"/>
        <v>6.1790123456790122E-2</v>
      </c>
      <c r="X27" s="64">
        <f t="shared" si="6"/>
        <v>32253</v>
      </c>
      <c r="Y27" s="64">
        <f t="shared" si="7"/>
        <v>25756</v>
      </c>
      <c r="Z27" s="64">
        <f t="shared" si="8"/>
        <v>21757</v>
      </c>
      <c r="AC27" s="66">
        <f t="shared" si="17"/>
        <v>457500</v>
      </c>
      <c r="AD27" s="85">
        <f t="shared" si="18"/>
        <v>127575</v>
      </c>
      <c r="AE27" s="64">
        <f t="shared" si="23"/>
        <v>330000</v>
      </c>
      <c r="AF27" s="78">
        <f t="shared" si="20"/>
        <v>0</v>
      </c>
    </row>
    <row r="28" spans="2:32" hidden="1">
      <c r="B28" s="65" t="s">
        <v>42</v>
      </c>
      <c r="C28" s="61">
        <v>1125000</v>
      </c>
      <c r="D28" s="61">
        <v>90000</v>
      </c>
      <c r="E28" s="61">
        <f t="shared" si="9"/>
        <v>1215000</v>
      </c>
      <c r="F28" s="61">
        <f t="shared" si="13"/>
        <v>364500</v>
      </c>
      <c r="G28" s="62">
        <f t="shared" si="21"/>
        <v>330000</v>
      </c>
      <c r="H28" s="61">
        <f t="shared" si="0"/>
        <v>34500</v>
      </c>
      <c r="I28" s="61"/>
      <c r="J28" s="61">
        <f t="shared" si="1"/>
        <v>850500</v>
      </c>
      <c r="K28" s="61">
        <v>75000</v>
      </c>
      <c r="L28" s="92">
        <f t="shared" si="22"/>
        <v>0</v>
      </c>
      <c r="M28" s="61">
        <f t="shared" si="15"/>
        <v>127575</v>
      </c>
      <c r="N28" s="61">
        <f t="shared" si="10"/>
        <v>202575</v>
      </c>
      <c r="O28" s="61">
        <f t="shared" si="2"/>
        <v>34500</v>
      </c>
      <c r="P28" s="61">
        <f t="shared" si="3"/>
        <v>23000</v>
      </c>
      <c r="Q28" s="61">
        <f t="shared" si="16"/>
        <v>47000</v>
      </c>
      <c r="R28" s="61">
        <v>18000</v>
      </c>
      <c r="S28" s="61">
        <v>5000</v>
      </c>
      <c r="T28" s="61">
        <f t="shared" si="11"/>
        <v>127500</v>
      </c>
      <c r="U28" s="61">
        <f t="shared" si="4"/>
        <v>1285000</v>
      </c>
      <c r="V28" s="61">
        <f t="shared" si="12"/>
        <v>75075</v>
      </c>
      <c r="W28" s="63">
        <f t="shared" si="5"/>
        <v>6.1790123456790122E-2</v>
      </c>
      <c r="X28" s="64">
        <f t="shared" si="6"/>
        <v>32253</v>
      </c>
      <c r="Y28" s="64">
        <f t="shared" si="7"/>
        <v>25756</v>
      </c>
      <c r="Z28" s="64">
        <f t="shared" si="8"/>
        <v>21757</v>
      </c>
      <c r="AC28" s="66">
        <f t="shared" si="17"/>
        <v>457500</v>
      </c>
      <c r="AD28" s="85">
        <f t="shared" si="18"/>
        <v>127575</v>
      </c>
      <c r="AE28" s="64">
        <f t="shared" si="23"/>
        <v>330000</v>
      </c>
      <c r="AF28" s="78">
        <f t="shared" si="20"/>
        <v>0</v>
      </c>
    </row>
    <row r="29" spans="2:32" ht="18.5" customHeight="1">
      <c r="B29" s="65" t="s">
        <v>43</v>
      </c>
      <c r="C29" s="61">
        <v>1980000</v>
      </c>
      <c r="D29" s="61">
        <v>90000</v>
      </c>
      <c r="E29" s="61">
        <f t="shared" si="9"/>
        <v>2070000</v>
      </c>
      <c r="F29" s="61">
        <f t="shared" si="13"/>
        <v>621000</v>
      </c>
      <c r="G29" s="62">
        <v>340000</v>
      </c>
      <c r="H29" s="61">
        <f t="shared" si="0"/>
        <v>281000</v>
      </c>
      <c r="I29" s="61"/>
      <c r="J29" s="61">
        <f t="shared" si="1"/>
        <v>1449000</v>
      </c>
      <c r="K29" s="61">
        <v>310000</v>
      </c>
      <c r="L29" s="92">
        <f t="shared" si="22"/>
        <v>0</v>
      </c>
      <c r="M29" s="61">
        <f t="shared" si="15"/>
        <v>217350</v>
      </c>
      <c r="N29" s="61">
        <f t="shared" si="10"/>
        <v>527350</v>
      </c>
      <c r="O29" s="61">
        <f t="shared" si="2"/>
        <v>281000</v>
      </c>
      <c r="P29" s="61">
        <f t="shared" si="3"/>
        <v>39000</v>
      </c>
      <c r="Q29" s="61">
        <f t="shared" si="16"/>
        <v>79000</v>
      </c>
      <c r="R29" s="61">
        <v>15000</v>
      </c>
      <c r="S29" s="61">
        <v>5000</v>
      </c>
      <c r="T29" s="61">
        <f t="shared" si="11"/>
        <v>419000</v>
      </c>
      <c r="U29" s="61">
        <f t="shared" si="4"/>
        <v>2169000</v>
      </c>
      <c r="V29" s="61">
        <f t="shared" si="12"/>
        <v>108350</v>
      </c>
      <c r="W29" s="63">
        <f t="shared" si="5"/>
        <v>5.2342995169082127E-2</v>
      </c>
      <c r="X29" s="64">
        <f t="shared" si="6"/>
        <v>54949</v>
      </c>
      <c r="Y29" s="64">
        <f t="shared" si="7"/>
        <v>43881</v>
      </c>
      <c r="Z29" s="64">
        <f t="shared" si="8"/>
        <v>37068</v>
      </c>
      <c r="AC29" s="66">
        <f t="shared" si="17"/>
        <v>759000</v>
      </c>
      <c r="AD29" s="85">
        <f t="shared" si="18"/>
        <v>217350</v>
      </c>
      <c r="AE29" s="64">
        <f t="shared" ref="AE29" si="24">ROUNDUP((AC29-AD29),-4)</f>
        <v>550000</v>
      </c>
      <c r="AF29" s="78">
        <f t="shared" si="20"/>
        <v>0</v>
      </c>
    </row>
    <row r="30" spans="2:32" hidden="1">
      <c r="B30" s="65" t="s">
        <v>44</v>
      </c>
      <c r="C30" s="61">
        <v>1395000</v>
      </c>
      <c r="D30" s="61">
        <v>90000</v>
      </c>
      <c r="E30" s="61">
        <f t="shared" si="9"/>
        <v>1485000</v>
      </c>
      <c r="F30" s="61">
        <f t="shared" si="13"/>
        <v>445500</v>
      </c>
      <c r="G30" s="62">
        <f t="shared" si="21"/>
        <v>398000</v>
      </c>
      <c r="H30" s="61">
        <f t="shared" si="0"/>
        <v>47500</v>
      </c>
      <c r="I30" s="61"/>
      <c r="J30" s="61">
        <f t="shared" si="1"/>
        <v>1039500</v>
      </c>
      <c r="K30" s="61">
        <v>100000</v>
      </c>
      <c r="L30" s="92">
        <f t="shared" si="22"/>
        <v>0</v>
      </c>
      <c r="M30" s="61">
        <f t="shared" si="15"/>
        <v>155925</v>
      </c>
      <c r="N30" s="61">
        <f t="shared" si="10"/>
        <v>255925</v>
      </c>
      <c r="O30" s="61">
        <f t="shared" si="2"/>
        <v>47500</v>
      </c>
      <c r="P30" s="61">
        <f t="shared" si="3"/>
        <v>28000</v>
      </c>
      <c r="Q30" s="61">
        <f t="shared" si="16"/>
        <v>57000</v>
      </c>
      <c r="R30" s="61">
        <v>18000</v>
      </c>
      <c r="S30" s="61">
        <v>5000</v>
      </c>
      <c r="T30" s="61">
        <f t="shared" si="11"/>
        <v>155500</v>
      </c>
      <c r="U30" s="61">
        <f t="shared" si="4"/>
        <v>1565000</v>
      </c>
      <c r="V30" s="61">
        <f t="shared" si="12"/>
        <v>100425</v>
      </c>
      <c r="W30" s="63">
        <f t="shared" si="5"/>
        <v>6.7626262626262632E-2</v>
      </c>
      <c r="X30" s="64">
        <f t="shared" si="6"/>
        <v>39420</v>
      </c>
      <c r="Y30" s="64">
        <f t="shared" si="7"/>
        <v>31480</v>
      </c>
      <c r="Z30" s="64">
        <f t="shared" si="8"/>
        <v>26592</v>
      </c>
      <c r="AC30" s="66">
        <f t="shared" si="17"/>
        <v>553500</v>
      </c>
      <c r="AD30" s="85">
        <f t="shared" si="18"/>
        <v>155925</v>
      </c>
      <c r="AE30" s="64">
        <f t="shared" si="23"/>
        <v>398000</v>
      </c>
      <c r="AF30" s="78">
        <f t="shared" si="20"/>
        <v>0</v>
      </c>
    </row>
    <row r="31" spans="2:32" s="47" customFormat="1" hidden="1">
      <c r="B31" s="72" t="s">
        <v>99</v>
      </c>
      <c r="C31" s="58"/>
      <c r="D31" s="58"/>
      <c r="E31" s="58"/>
      <c r="F31" s="61">
        <f t="shared" si="13"/>
        <v>0</v>
      </c>
      <c r="G31" s="62">
        <f t="shared" si="21"/>
        <v>0</v>
      </c>
      <c r="H31" s="58"/>
      <c r="I31" s="58"/>
      <c r="J31" s="58"/>
      <c r="K31" s="58"/>
      <c r="L31" s="58"/>
      <c r="M31" s="61">
        <f t="shared" si="15"/>
        <v>0</v>
      </c>
      <c r="N31" s="58"/>
      <c r="O31" s="58"/>
      <c r="P31" s="58"/>
      <c r="Q31" s="61">
        <f t="shared" si="16"/>
        <v>0</v>
      </c>
      <c r="R31" s="58"/>
      <c r="S31" s="58"/>
      <c r="T31" s="58"/>
      <c r="U31" s="58"/>
      <c r="V31" s="58"/>
      <c r="W31" s="58"/>
      <c r="X31" s="58"/>
      <c r="Y31" s="58"/>
      <c r="Z31" s="59"/>
      <c r="AC31" s="66">
        <f t="shared" si="17"/>
        <v>0</v>
      </c>
      <c r="AD31" s="85">
        <f t="shared" si="18"/>
        <v>0</v>
      </c>
      <c r="AE31" s="64">
        <f t="shared" si="23"/>
        <v>0</v>
      </c>
      <c r="AF31" s="78">
        <f t="shared" si="20"/>
        <v>0</v>
      </c>
    </row>
    <row r="32" spans="2:32" hidden="1">
      <c r="B32" s="65" t="s">
        <v>45</v>
      </c>
      <c r="C32" s="61">
        <v>995000</v>
      </c>
      <c r="D32" s="61">
        <v>90000</v>
      </c>
      <c r="E32" s="61">
        <f t="shared" si="9"/>
        <v>1085000</v>
      </c>
      <c r="F32" s="61">
        <f t="shared" si="13"/>
        <v>325500</v>
      </c>
      <c r="G32" s="62">
        <f t="shared" si="21"/>
        <v>298000</v>
      </c>
      <c r="H32" s="61">
        <f t="shared" si="0"/>
        <v>27500</v>
      </c>
      <c r="I32" s="61"/>
      <c r="J32" s="61">
        <f t="shared" si="1"/>
        <v>759500</v>
      </c>
      <c r="K32" s="61">
        <v>60000</v>
      </c>
      <c r="L32" s="92">
        <f t="shared" si="22"/>
        <v>0</v>
      </c>
      <c r="M32" s="61">
        <f t="shared" si="15"/>
        <v>113925</v>
      </c>
      <c r="N32" s="61">
        <f t="shared" si="10"/>
        <v>173925</v>
      </c>
      <c r="O32" s="61">
        <f t="shared" si="2"/>
        <v>27500</v>
      </c>
      <c r="P32" s="61">
        <f t="shared" si="3"/>
        <v>21000</v>
      </c>
      <c r="Q32" s="61">
        <f t="shared" si="16"/>
        <v>42000</v>
      </c>
      <c r="R32" s="61">
        <v>18000</v>
      </c>
      <c r="S32" s="61">
        <v>5000</v>
      </c>
      <c r="T32" s="61">
        <f t="shared" si="11"/>
        <v>113500</v>
      </c>
      <c r="U32" s="61">
        <f t="shared" si="4"/>
        <v>1150000</v>
      </c>
      <c r="V32" s="61">
        <f t="shared" si="12"/>
        <v>60425</v>
      </c>
      <c r="W32" s="63">
        <f t="shared" si="5"/>
        <v>5.5691244239631336E-2</v>
      </c>
      <c r="X32" s="64">
        <f t="shared" si="6"/>
        <v>28802</v>
      </c>
      <c r="Y32" s="64">
        <f t="shared" si="7"/>
        <v>23000</v>
      </c>
      <c r="Z32" s="64">
        <f t="shared" si="8"/>
        <v>19429</v>
      </c>
      <c r="AC32" s="66">
        <f t="shared" si="17"/>
        <v>411500</v>
      </c>
      <c r="AD32" s="85">
        <f t="shared" si="18"/>
        <v>113925</v>
      </c>
      <c r="AE32" s="64">
        <f t="shared" si="23"/>
        <v>298000</v>
      </c>
      <c r="AF32" s="78">
        <f t="shared" si="20"/>
        <v>0</v>
      </c>
    </row>
    <row r="33" spans="2:32" hidden="1">
      <c r="B33" s="65" t="s">
        <v>46</v>
      </c>
      <c r="C33" s="61">
        <v>1050000</v>
      </c>
      <c r="D33" s="61">
        <v>90000</v>
      </c>
      <c r="E33" s="61">
        <f t="shared" si="9"/>
        <v>1140000</v>
      </c>
      <c r="F33" s="61">
        <f t="shared" si="13"/>
        <v>342000</v>
      </c>
      <c r="G33" s="62">
        <f t="shared" si="21"/>
        <v>312000</v>
      </c>
      <c r="H33" s="61">
        <f t="shared" si="0"/>
        <v>30000</v>
      </c>
      <c r="I33" s="61"/>
      <c r="J33" s="61">
        <f t="shared" si="1"/>
        <v>798000</v>
      </c>
      <c r="K33" s="61">
        <v>70000</v>
      </c>
      <c r="L33" s="92">
        <f t="shared" si="22"/>
        <v>0</v>
      </c>
      <c r="M33" s="61">
        <f t="shared" si="15"/>
        <v>119700</v>
      </c>
      <c r="N33" s="61">
        <f t="shared" si="10"/>
        <v>189700</v>
      </c>
      <c r="O33" s="61">
        <f t="shared" si="2"/>
        <v>30000</v>
      </c>
      <c r="P33" s="61">
        <f t="shared" si="3"/>
        <v>22000</v>
      </c>
      <c r="Q33" s="61">
        <f t="shared" si="16"/>
        <v>44000</v>
      </c>
      <c r="R33" s="61">
        <v>18000</v>
      </c>
      <c r="S33" s="61">
        <v>5000</v>
      </c>
      <c r="T33" s="61">
        <f t="shared" si="11"/>
        <v>119000</v>
      </c>
      <c r="U33" s="61">
        <f t="shared" si="4"/>
        <v>1207000</v>
      </c>
      <c r="V33" s="61">
        <f t="shared" si="12"/>
        <v>70700</v>
      </c>
      <c r="W33" s="63">
        <f t="shared" si="5"/>
        <v>6.2017543859649124E-2</v>
      </c>
      <c r="X33" s="64">
        <f t="shared" si="6"/>
        <v>30262</v>
      </c>
      <c r="Y33" s="64">
        <f t="shared" si="7"/>
        <v>24166</v>
      </c>
      <c r="Z33" s="64">
        <f t="shared" si="8"/>
        <v>20414</v>
      </c>
      <c r="AC33" s="66">
        <f t="shared" si="17"/>
        <v>431000</v>
      </c>
      <c r="AD33" s="85">
        <f t="shared" si="18"/>
        <v>119700</v>
      </c>
      <c r="AE33" s="64">
        <f t="shared" si="23"/>
        <v>312000</v>
      </c>
      <c r="AF33" s="78">
        <f t="shared" si="20"/>
        <v>0</v>
      </c>
    </row>
    <row r="34" spans="2:32" hidden="1">
      <c r="B34" s="65" t="s">
        <v>47</v>
      </c>
      <c r="C34" s="61">
        <v>1160000</v>
      </c>
      <c r="D34" s="61">
        <v>90000</v>
      </c>
      <c r="E34" s="61">
        <f t="shared" si="9"/>
        <v>1250000</v>
      </c>
      <c r="F34" s="61">
        <f t="shared" si="13"/>
        <v>375000</v>
      </c>
      <c r="G34" s="62">
        <f t="shared" si="21"/>
        <v>339000</v>
      </c>
      <c r="H34" s="61">
        <f t="shared" si="0"/>
        <v>36000</v>
      </c>
      <c r="I34" s="61"/>
      <c r="J34" s="61">
        <f t="shared" si="1"/>
        <v>875000</v>
      </c>
      <c r="K34" s="61">
        <v>80000</v>
      </c>
      <c r="L34" s="92">
        <f t="shared" si="22"/>
        <v>0</v>
      </c>
      <c r="M34" s="61">
        <f t="shared" si="15"/>
        <v>131250</v>
      </c>
      <c r="N34" s="61">
        <f t="shared" si="10"/>
        <v>211250</v>
      </c>
      <c r="O34" s="61">
        <f t="shared" si="2"/>
        <v>36000</v>
      </c>
      <c r="P34" s="61">
        <f t="shared" si="3"/>
        <v>24000</v>
      </c>
      <c r="Q34" s="61">
        <f t="shared" si="16"/>
        <v>48000</v>
      </c>
      <c r="R34" s="61">
        <v>18000</v>
      </c>
      <c r="S34" s="61">
        <v>5000</v>
      </c>
      <c r="T34" s="61">
        <f t="shared" si="11"/>
        <v>131000</v>
      </c>
      <c r="U34" s="61">
        <f t="shared" si="4"/>
        <v>1321000</v>
      </c>
      <c r="V34" s="61">
        <f t="shared" si="12"/>
        <v>80250</v>
      </c>
      <c r="W34" s="63">
        <f t="shared" si="5"/>
        <v>6.4199999999999993E-2</v>
      </c>
      <c r="X34" s="64">
        <f t="shared" si="6"/>
        <v>33182</v>
      </c>
      <c r="Y34" s="64">
        <f t="shared" si="7"/>
        <v>26498</v>
      </c>
      <c r="Z34" s="64">
        <f t="shared" si="8"/>
        <v>22384</v>
      </c>
      <c r="AC34" s="66">
        <f t="shared" si="17"/>
        <v>470000</v>
      </c>
      <c r="AD34" s="85">
        <f t="shared" si="18"/>
        <v>131250</v>
      </c>
      <c r="AE34" s="64">
        <f t="shared" si="23"/>
        <v>339000</v>
      </c>
      <c r="AF34" s="78">
        <f t="shared" si="20"/>
        <v>0</v>
      </c>
    </row>
    <row r="35" spans="2:32" ht="19" customHeight="1">
      <c r="B35" s="65" t="s">
        <v>48</v>
      </c>
      <c r="C35" s="61">
        <v>1195000</v>
      </c>
      <c r="D35" s="61">
        <v>90000</v>
      </c>
      <c r="E35" s="61">
        <f t="shared" si="9"/>
        <v>1285000</v>
      </c>
      <c r="F35" s="61">
        <f t="shared" si="13"/>
        <v>385500</v>
      </c>
      <c r="G35" s="62">
        <v>290000</v>
      </c>
      <c r="H35" s="61">
        <f t="shared" si="0"/>
        <v>95500</v>
      </c>
      <c r="I35" s="61"/>
      <c r="J35" s="61">
        <f t="shared" si="1"/>
        <v>899500</v>
      </c>
      <c r="K35" s="61">
        <v>125000</v>
      </c>
      <c r="L35" s="92">
        <f t="shared" si="22"/>
        <v>0</v>
      </c>
      <c r="M35" s="61">
        <f t="shared" si="15"/>
        <v>134925</v>
      </c>
      <c r="N35" s="61">
        <f t="shared" si="10"/>
        <v>259925</v>
      </c>
      <c r="O35" s="61">
        <f t="shared" si="2"/>
        <v>95500</v>
      </c>
      <c r="P35" s="61">
        <f t="shared" si="3"/>
        <v>25000</v>
      </c>
      <c r="Q35" s="61">
        <f t="shared" si="16"/>
        <v>49000</v>
      </c>
      <c r="R35" s="61">
        <v>15000</v>
      </c>
      <c r="S35" s="61">
        <v>5000</v>
      </c>
      <c r="T35" s="61">
        <f t="shared" si="11"/>
        <v>189500</v>
      </c>
      <c r="U35" s="61">
        <f t="shared" si="4"/>
        <v>1354000</v>
      </c>
      <c r="V35" s="61">
        <f t="shared" si="12"/>
        <v>70425</v>
      </c>
      <c r="W35" s="63">
        <f t="shared" si="5"/>
        <v>5.4805447470817122E-2</v>
      </c>
      <c r="X35" s="64">
        <f t="shared" si="6"/>
        <v>34111</v>
      </c>
      <c r="Y35" s="64">
        <f t="shared" si="7"/>
        <v>27240</v>
      </c>
      <c r="Z35" s="64">
        <f t="shared" si="8"/>
        <v>23011</v>
      </c>
      <c r="AC35" s="66">
        <f t="shared" si="17"/>
        <v>479500</v>
      </c>
      <c r="AD35" s="85">
        <f t="shared" si="18"/>
        <v>134925</v>
      </c>
      <c r="AE35" s="64">
        <f t="shared" ref="AE35" si="25">ROUNDUP((AC35-AD35),-4)</f>
        <v>350000</v>
      </c>
      <c r="AF35" s="78">
        <f t="shared" si="20"/>
        <v>0</v>
      </c>
    </row>
    <row r="36" spans="2:32" hidden="1">
      <c r="B36" s="65" t="s">
        <v>49</v>
      </c>
      <c r="C36" s="61">
        <v>1590000</v>
      </c>
      <c r="D36" s="61">
        <v>90000</v>
      </c>
      <c r="E36" s="61">
        <f t="shared" si="9"/>
        <v>1680000</v>
      </c>
      <c r="F36" s="61">
        <f t="shared" si="13"/>
        <v>504000</v>
      </c>
      <c r="G36" s="62">
        <f t="shared" si="21"/>
        <v>447000</v>
      </c>
      <c r="H36" s="61">
        <f t="shared" si="0"/>
        <v>57000</v>
      </c>
      <c r="I36" s="61"/>
      <c r="J36" s="61">
        <f t="shared" si="1"/>
        <v>1176000</v>
      </c>
      <c r="K36" s="61">
        <v>110000</v>
      </c>
      <c r="L36" s="92"/>
      <c r="M36" s="61">
        <f t="shared" si="15"/>
        <v>176400</v>
      </c>
      <c r="N36" s="61">
        <f t="shared" si="10"/>
        <v>286400</v>
      </c>
      <c r="O36" s="61">
        <f t="shared" si="2"/>
        <v>57000</v>
      </c>
      <c r="P36" s="61">
        <f t="shared" si="3"/>
        <v>32000</v>
      </c>
      <c r="Q36" s="61">
        <f t="shared" si="16"/>
        <v>64000</v>
      </c>
      <c r="R36" s="61">
        <v>18000</v>
      </c>
      <c r="S36" s="61">
        <v>5000</v>
      </c>
      <c r="T36" s="61">
        <f t="shared" ref="T36" si="26">SUM(O36:S36)</f>
        <v>176000</v>
      </c>
      <c r="U36" s="61">
        <f t="shared" si="4"/>
        <v>1767000</v>
      </c>
      <c r="V36" s="61">
        <f t="shared" si="12"/>
        <v>110400</v>
      </c>
      <c r="W36" s="63">
        <f t="shared" si="5"/>
        <v>6.5714285714285711E-2</v>
      </c>
      <c r="X36" s="64">
        <f t="shared" si="6"/>
        <v>44597</v>
      </c>
      <c r="Y36" s="64">
        <f t="shared" si="7"/>
        <v>35613</v>
      </c>
      <c r="Z36" s="64">
        <f t="shared" si="8"/>
        <v>30084</v>
      </c>
      <c r="AC36" s="66">
        <f t="shared" si="17"/>
        <v>623000</v>
      </c>
      <c r="AD36" s="85">
        <f t="shared" si="18"/>
        <v>176400</v>
      </c>
      <c r="AE36" s="64">
        <f t="shared" si="23"/>
        <v>447000</v>
      </c>
      <c r="AF36" s="78">
        <f t="shared" si="20"/>
        <v>0</v>
      </c>
    </row>
    <row r="37" spans="2:32" s="47" customFormat="1" hidden="1">
      <c r="B37" s="72" t="s">
        <v>98</v>
      </c>
      <c r="C37" s="58"/>
      <c r="D37" s="58"/>
      <c r="E37" s="58"/>
      <c r="F37" s="61">
        <f t="shared" si="13"/>
        <v>0</v>
      </c>
      <c r="G37" s="62">
        <f t="shared" si="21"/>
        <v>0</v>
      </c>
      <c r="H37" s="58"/>
      <c r="I37" s="58"/>
      <c r="J37" s="58"/>
      <c r="K37" s="58"/>
      <c r="L37" s="58"/>
      <c r="M37" s="61">
        <f t="shared" si="15"/>
        <v>0</v>
      </c>
      <c r="N37" s="58"/>
      <c r="O37" s="58"/>
      <c r="P37" s="58"/>
      <c r="Q37" s="61">
        <f t="shared" si="16"/>
        <v>0</v>
      </c>
      <c r="R37" s="58"/>
      <c r="S37" s="58"/>
      <c r="T37" s="58"/>
      <c r="U37" s="58"/>
      <c r="V37" s="58"/>
      <c r="W37" s="58"/>
      <c r="X37" s="58"/>
      <c r="Y37" s="58"/>
      <c r="Z37" s="59"/>
      <c r="AC37" s="66">
        <f t="shared" si="17"/>
        <v>0</v>
      </c>
      <c r="AD37" s="85">
        <f t="shared" si="18"/>
        <v>0</v>
      </c>
      <c r="AE37" s="64">
        <f t="shared" si="23"/>
        <v>0</v>
      </c>
      <c r="AF37" s="78">
        <f t="shared" si="20"/>
        <v>0</v>
      </c>
    </row>
    <row r="38" spans="2:32" hidden="1">
      <c r="B38" s="65" t="s">
        <v>50</v>
      </c>
      <c r="C38" s="61">
        <v>1095000</v>
      </c>
      <c r="D38" s="61">
        <v>120000</v>
      </c>
      <c r="E38" s="61">
        <f t="shared" si="9"/>
        <v>1215000</v>
      </c>
      <c r="F38" s="61">
        <f t="shared" si="13"/>
        <v>364500</v>
      </c>
      <c r="G38" s="62">
        <f t="shared" si="21"/>
        <v>310000</v>
      </c>
      <c r="H38" s="61">
        <f t="shared" si="0"/>
        <v>34500</v>
      </c>
      <c r="I38" s="61">
        <v>20000</v>
      </c>
      <c r="J38" s="61">
        <f t="shared" si="1"/>
        <v>850500</v>
      </c>
      <c r="K38" s="61">
        <v>70000</v>
      </c>
      <c r="L38" s="92">
        <f t="shared" si="22"/>
        <v>20000</v>
      </c>
      <c r="M38" s="61">
        <f t="shared" si="15"/>
        <v>127575</v>
      </c>
      <c r="N38" s="61">
        <f t="shared" si="10"/>
        <v>217575</v>
      </c>
      <c r="O38" s="61">
        <f t="shared" si="2"/>
        <v>54500</v>
      </c>
      <c r="P38" s="61">
        <f t="shared" si="3"/>
        <v>23000</v>
      </c>
      <c r="Q38" s="61">
        <f t="shared" si="16"/>
        <v>47000</v>
      </c>
      <c r="R38" s="61">
        <v>18000</v>
      </c>
      <c r="S38" s="61">
        <v>5000</v>
      </c>
      <c r="T38" s="61">
        <f t="shared" si="11"/>
        <v>147500</v>
      </c>
      <c r="U38" s="61">
        <f t="shared" si="4"/>
        <v>1285000</v>
      </c>
      <c r="V38" s="61">
        <f t="shared" si="12"/>
        <v>70075</v>
      </c>
      <c r="W38" s="63">
        <f t="shared" si="5"/>
        <v>5.7674897119341567E-2</v>
      </c>
      <c r="X38" s="64">
        <f t="shared" si="6"/>
        <v>32253</v>
      </c>
      <c r="Y38" s="64">
        <f t="shared" si="7"/>
        <v>25756</v>
      </c>
      <c r="Z38" s="64">
        <f t="shared" si="8"/>
        <v>21757</v>
      </c>
      <c r="AC38" s="66">
        <f t="shared" si="17"/>
        <v>457500</v>
      </c>
      <c r="AD38" s="85">
        <f t="shared" si="18"/>
        <v>147575</v>
      </c>
      <c r="AE38" s="64">
        <f t="shared" si="23"/>
        <v>310000</v>
      </c>
      <c r="AF38" s="78">
        <f t="shared" si="20"/>
        <v>0</v>
      </c>
    </row>
    <row r="39" spans="2:32" hidden="1">
      <c r="B39" s="65" t="s">
        <v>51</v>
      </c>
      <c r="C39" s="61">
        <v>1180000</v>
      </c>
      <c r="D39" s="61">
        <v>120000</v>
      </c>
      <c r="E39" s="61">
        <f t="shared" si="9"/>
        <v>1300000</v>
      </c>
      <c r="F39" s="61">
        <f t="shared" si="13"/>
        <v>390000</v>
      </c>
      <c r="G39" s="62">
        <f t="shared" si="21"/>
        <v>332000</v>
      </c>
      <c r="H39" s="61">
        <f t="shared" si="0"/>
        <v>38000</v>
      </c>
      <c r="I39" s="61">
        <v>20000</v>
      </c>
      <c r="J39" s="61">
        <f t="shared" si="1"/>
        <v>910000</v>
      </c>
      <c r="K39" s="61">
        <v>90000</v>
      </c>
      <c r="L39" s="92">
        <f t="shared" si="22"/>
        <v>20000</v>
      </c>
      <c r="M39" s="61">
        <f t="shared" si="15"/>
        <v>136500</v>
      </c>
      <c r="N39" s="61">
        <f t="shared" si="10"/>
        <v>246500</v>
      </c>
      <c r="O39" s="61">
        <f t="shared" si="2"/>
        <v>58000</v>
      </c>
      <c r="P39" s="61">
        <f t="shared" si="3"/>
        <v>25000</v>
      </c>
      <c r="Q39" s="61">
        <f t="shared" si="16"/>
        <v>50000</v>
      </c>
      <c r="R39" s="61">
        <v>18000</v>
      </c>
      <c r="S39" s="61">
        <v>5000</v>
      </c>
      <c r="T39" s="61">
        <f t="shared" si="11"/>
        <v>156000</v>
      </c>
      <c r="U39" s="61">
        <f t="shared" si="4"/>
        <v>1373000</v>
      </c>
      <c r="V39" s="61">
        <f t="shared" si="12"/>
        <v>90500</v>
      </c>
      <c r="W39" s="63">
        <f t="shared" si="5"/>
        <v>6.9615384615384621E-2</v>
      </c>
      <c r="X39" s="64">
        <f t="shared" si="6"/>
        <v>34509</v>
      </c>
      <c r="Y39" s="64">
        <f t="shared" si="7"/>
        <v>27558</v>
      </c>
      <c r="Z39" s="64">
        <f t="shared" si="8"/>
        <v>23279</v>
      </c>
      <c r="AC39" s="66">
        <f t="shared" si="17"/>
        <v>488000</v>
      </c>
      <c r="AD39" s="85">
        <f t="shared" si="18"/>
        <v>156500</v>
      </c>
      <c r="AE39" s="64">
        <f t="shared" si="23"/>
        <v>332000</v>
      </c>
      <c r="AF39" s="78">
        <f t="shared" si="20"/>
        <v>0</v>
      </c>
    </row>
    <row r="40" spans="2:32" hidden="1">
      <c r="B40" s="65" t="s">
        <v>52</v>
      </c>
      <c r="C40" s="61">
        <v>1280000</v>
      </c>
      <c r="D40" s="61">
        <v>120000</v>
      </c>
      <c r="E40" s="61">
        <f t="shared" si="9"/>
        <v>1400000</v>
      </c>
      <c r="F40" s="61">
        <f t="shared" si="13"/>
        <v>420000</v>
      </c>
      <c r="G40" s="62">
        <f t="shared" si="21"/>
        <v>357000</v>
      </c>
      <c r="H40" s="61">
        <f t="shared" si="0"/>
        <v>43000</v>
      </c>
      <c r="I40" s="61">
        <v>20000</v>
      </c>
      <c r="J40" s="61">
        <f t="shared" si="1"/>
        <v>980000</v>
      </c>
      <c r="K40" s="61">
        <v>90000</v>
      </c>
      <c r="L40" s="92">
        <f t="shared" si="22"/>
        <v>20000</v>
      </c>
      <c r="M40" s="61">
        <f t="shared" si="15"/>
        <v>147000</v>
      </c>
      <c r="N40" s="61">
        <f t="shared" si="10"/>
        <v>257000</v>
      </c>
      <c r="O40" s="61">
        <f t="shared" si="2"/>
        <v>63000</v>
      </c>
      <c r="P40" s="61">
        <f t="shared" si="3"/>
        <v>27000</v>
      </c>
      <c r="Q40" s="61">
        <f t="shared" si="16"/>
        <v>54000</v>
      </c>
      <c r="R40" s="61">
        <v>18000</v>
      </c>
      <c r="S40" s="61">
        <v>5000</v>
      </c>
      <c r="T40" s="61">
        <f t="shared" si="11"/>
        <v>167000</v>
      </c>
      <c r="U40" s="61">
        <f t="shared" si="4"/>
        <v>1477000</v>
      </c>
      <c r="V40" s="61">
        <f t="shared" si="12"/>
        <v>90000</v>
      </c>
      <c r="W40" s="63">
        <f t="shared" si="5"/>
        <v>6.4285714285714279E-2</v>
      </c>
      <c r="X40" s="64">
        <f t="shared" si="6"/>
        <v>37164</v>
      </c>
      <c r="Y40" s="64">
        <f t="shared" si="7"/>
        <v>29678</v>
      </c>
      <c r="Z40" s="64">
        <f t="shared" si="8"/>
        <v>25070</v>
      </c>
      <c r="AC40" s="66">
        <f t="shared" si="17"/>
        <v>524000</v>
      </c>
      <c r="AD40" s="85">
        <f t="shared" si="18"/>
        <v>167000</v>
      </c>
      <c r="AE40" s="64">
        <f t="shared" si="23"/>
        <v>357000</v>
      </c>
      <c r="AF40" s="78">
        <f t="shared" si="20"/>
        <v>0</v>
      </c>
    </row>
    <row r="41" spans="2:32" hidden="1">
      <c r="B41" s="65" t="s">
        <v>53</v>
      </c>
      <c r="C41" s="61">
        <v>1965000</v>
      </c>
      <c r="D41" s="61">
        <v>120000</v>
      </c>
      <c r="E41" s="61">
        <f t="shared" si="9"/>
        <v>2085000</v>
      </c>
      <c r="F41" s="61">
        <f t="shared" si="13"/>
        <v>625500</v>
      </c>
      <c r="G41" s="62">
        <f t="shared" si="21"/>
        <v>530000</v>
      </c>
      <c r="H41" s="61">
        <f t="shared" si="0"/>
        <v>75500</v>
      </c>
      <c r="I41" s="61">
        <v>20000</v>
      </c>
      <c r="J41" s="61">
        <f t="shared" si="1"/>
        <v>1459500</v>
      </c>
      <c r="K41" s="61">
        <v>150000</v>
      </c>
      <c r="L41" s="92">
        <f t="shared" si="22"/>
        <v>20000</v>
      </c>
      <c r="M41" s="61">
        <f t="shared" si="15"/>
        <v>218925</v>
      </c>
      <c r="N41" s="61">
        <f t="shared" si="10"/>
        <v>388925</v>
      </c>
      <c r="O41" s="61">
        <f t="shared" si="2"/>
        <v>95500</v>
      </c>
      <c r="P41" s="61">
        <f t="shared" si="3"/>
        <v>40000</v>
      </c>
      <c r="Q41" s="61">
        <f t="shared" si="16"/>
        <v>80000</v>
      </c>
      <c r="R41" s="61">
        <v>18000</v>
      </c>
      <c r="S41" s="61">
        <v>5000</v>
      </c>
      <c r="T41" s="61">
        <f t="shared" si="11"/>
        <v>238500</v>
      </c>
      <c r="U41" s="61">
        <f t="shared" si="4"/>
        <v>2188000</v>
      </c>
      <c r="V41" s="61">
        <f t="shared" si="12"/>
        <v>150425</v>
      </c>
      <c r="W41" s="63">
        <f t="shared" si="5"/>
        <v>7.2146282973621106E-2</v>
      </c>
      <c r="X41" s="64">
        <f t="shared" si="6"/>
        <v>55347</v>
      </c>
      <c r="Y41" s="64">
        <f t="shared" si="7"/>
        <v>44199</v>
      </c>
      <c r="Z41" s="64">
        <f t="shared" si="8"/>
        <v>37336</v>
      </c>
      <c r="AC41" s="66">
        <f t="shared" si="17"/>
        <v>768500</v>
      </c>
      <c r="AD41" s="85">
        <f t="shared" si="18"/>
        <v>238925</v>
      </c>
      <c r="AE41" s="64">
        <f t="shared" si="23"/>
        <v>530000</v>
      </c>
      <c r="AF41" s="78">
        <f t="shared" si="20"/>
        <v>0</v>
      </c>
    </row>
    <row r="42" spans="2:32" hidden="1">
      <c r="B42" s="65" t="s">
        <v>54</v>
      </c>
      <c r="C42" s="61">
        <v>1875000</v>
      </c>
      <c r="D42" s="61">
        <v>120000</v>
      </c>
      <c r="E42" s="61">
        <f t="shared" si="9"/>
        <v>1995000</v>
      </c>
      <c r="F42" s="61">
        <f t="shared" si="13"/>
        <v>598500</v>
      </c>
      <c r="G42" s="62">
        <f t="shared" si="21"/>
        <v>507000</v>
      </c>
      <c r="H42" s="61">
        <f t="shared" si="0"/>
        <v>71500</v>
      </c>
      <c r="I42" s="61">
        <v>20000</v>
      </c>
      <c r="J42" s="61">
        <f t="shared" si="1"/>
        <v>1396500</v>
      </c>
      <c r="K42" s="61">
        <v>150000</v>
      </c>
      <c r="L42" s="92">
        <f t="shared" si="22"/>
        <v>20000</v>
      </c>
      <c r="M42" s="61">
        <f t="shared" si="15"/>
        <v>209475</v>
      </c>
      <c r="N42" s="61">
        <f t="shared" si="10"/>
        <v>379475</v>
      </c>
      <c r="O42" s="61">
        <f t="shared" si="2"/>
        <v>91500</v>
      </c>
      <c r="P42" s="61">
        <f t="shared" si="3"/>
        <v>38000</v>
      </c>
      <c r="Q42" s="61">
        <f t="shared" si="16"/>
        <v>76000</v>
      </c>
      <c r="R42" s="61">
        <v>18000</v>
      </c>
      <c r="S42" s="61">
        <v>5000</v>
      </c>
      <c r="T42" s="61">
        <f t="shared" si="11"/>
        <v>228500</v>
      </c>
      <c r="U42" s="61">
        <f t="shared" si="4"/>
        <v>2094000</v>
      </c>
      <c r="V42" s="61">
        <f t="shared" si="12"/>
        <v>150975</v>
      </c>
      <c r="W42" s="63">
        <f t="shared" si="5"/>
        <v>7.5676691729323314E-2</v>
      </c>
      <c r="X42" s="64">
        <f t="shared" si="6"/>
        <v>52958</v>
      </c>
      <c r="Y42" s="64">
        <f t="shared" si="7"/>
        <v>42291</v>
      </c>
      <c r="Z42" s="64">
        <f t="shared" si="8"/>
        <v>35725</v>
      </c>
      <c r="AC42" s="66">
        <f t="shared" si="17"/>
        <v>735500</v>
      </c>
      <c r="AD42" s="85">
        <f t="shared" si="18"/>
        <v>229475</v>
      </c>
      <c r="AE42" s="64">
        <f t="shared" si="23"/>
        <v>507000</v>
      </c>
      <c r="AF42" s="78">
        <f t="shared" si="20"/>
        <v>0</v>
      </c>
    </row>
    <row r="43" spans="2:32" s="47" customFormat="1" hidden="1">
      <c r="B43" s="72" t="s">
        <v>94</v>
      </c>
      <c r="C43" s="58"/>
      <c r="D43" s="58"/>
      <c r="E43" s="58"/>
      <c r="F43" s="61">
        <f t="shared" si="13"/>
        <v>0</v>
      </c>
      <c r="G43" s="62">
        <f t="shared" si="21"/>
        <v>0</v>
      </c>
      <c r="H43" s="58"/>
      <c r="I43" s="58"/>
      <c r="J43" s="58"/>
      <c r="K43" s="58"/>
      <c r="L43" s="58"/>
      <c r="M43" s="61">
        <f t="shared" si="15"/>
        <v>0</v>
      </c>
      <c r="N43" s="58"/>
      <c r="O43" s="58"/>
      <c r="P43" s="58"/>
      <c r="Q43" s="61">
        <f t="shared" si="16"/>
        <v>0</v>
      </c>
      <c r="R43" s="58"/>
      <c r="S43" s="58"/>
      <c r="T43" s="58"/>
      <c r="U43" s="58"/>
      <c r="V43" s="58"/>
      <c r="W43" s="58"/>
      <c r="X43" s="58"/>
      <c r="Y43" s="58"/>
      <c r="Z43" s="59"/>
      <c r="AC43" s="66">
        <f t="shared" si="17"/>
        <v>0</v>
      </c>
      <c r="AD43" s="85">
        <f t="shared" si="18"/>
        <v>0</v>
      </c>
      <c r="AE43" s="64">
        <f t="shared" si="23"/>
        <v>0</v>
      </c>
      <c r="AF43" s="78">
        <f t="shared" si="20"/>
        <v>0</v>
      </c>
    </row>
    <row r="44" spans="2:32" hidden="1">
      <c r="B44" s="65" t="s">
        <v>55</v>
      </c>
      <c r="C44" s="61">
        <v>1050000</v>
      </c>
      <c r="D44" s="61">
        <v>90000</v>
      </c>
      <c r="E44" s="61">
        <f t="shared" si="9"/>
        <v>1140000</v>
      </c>
      <c r="F44" s="61">
        <f t="shared" si="13"/>
        <v>342000</v>
      </c>
      <c r="G44" s="62">
        <f t="shared" si="21"/>
        <v>282000</v>
      </c>
      <c r="H44" s="61">
        <f t="shared" si="0"/>
        <v>30000</v>
      </c>
      <c r="I44" s="61">
        <v>30000</v>
      </c>
      <c r="J44" s="61">
        <f t="shared" si="1"/>
        <v>798000</v>
      </c>
      <c r="K44" s="61">
        <v>70000</v>
      </c>
      <c r="L44" s="92">
        <v>30000</v>
      </c>
      <c r="M44" s="61">
        <f t="shared" si="15"/>
        <v>119700</v>
      </c>
      <c r="N44" s="61">
        <f t="shared" si="10"/>
        <v>219700</v>
      </c>
      <c r="O44" s="61">
        <f t="shared" si="2"/>
        <v>60000</v>
      </c>
      <c r="P44" s="61">
        <f>ROUNDUP((Z44*1.03*0.017*$Z$14),-3)</f>
        <v>22000</v>
      </c>
      <c r="Q44" s="61">
        <f t="shared" si="16"/>
        <v>44000</v>
      </c>
      <c r="R44" s="61">
        <v>18000</v>
      </c>
      <c r="S44" s="61">
        <v>5000</v>
      </c>
      <c r="T44" s="61">
        <f t="shared" si="11"/>
        <v>149000</v>
      </c>
      <c r="U44" s="61">
        <f t="shared" si="4"/>
        <v>1207000</v>
      </c>
      <c r="V44" s="61">
        <f t="shared" si="12"/>
        <v>70700</v>
      </c>
      <c r="W44" s="63">
        <f t="shared" si="5"/>
        <v>6.2017543859649124E-2</v>
      </c>
      <c r="X44" s="64">
        <f t="shared" si="6"/>
        <v>30262</v>
      </c>
      <c r="Y44" s="64">
        <f t="shared" si="7"/>
        <v>24166</v>
      </c>
      <c r="Z44" s="64">
        <f t="shared" si="8"/>
        <v>20414</v>
      </c>
      <c r="AC44" s="66">
        <f t="shared" si="17"/>
        <v>431000</v>
      </c>
      <c r="AD44" s="85">
        <f t="shared" si="18"/>
        <v>149700</v>
      </c>
      <c r="AE44" s="64">
        <f t="shared" si="23"/>
        <v>282000</v>
      </c>
      <c r="AF44" s="78">
        <f t="shared" si="20"/>
        <v>0</v>
      </c>
    </row>
    <row r="45" spans="2:32" ht="17" customHeight="1">
      <c r="B45" s="65" t="s">
        <v>106</v>
      </c>
      <c r="C45" s="61">
        <v>1105000</v>
      </c>
      <c r="D45" s="61">
        <v>90000</v>
      </c>
      <c r="E45" s="61">
        <f t="shared" si="9"/>
        <v>1195000</v>
      </c>
      <c r="F45" s="61">
        <f t="shared" si="13"/>
        <v>358500</v>
      </c>
      <c r="G45" s="62">
        <v>280000</v>
      </c>
      <c r="H45" s="61">
        <f t="shared" si="0"/>
        <v>48500</v>
      </c>
      <c r="I45" s="61">
        <v>30000</v>
      </c>
      <c r="J45" s="61">
        <f t="shared" si="1"/>
        <v>836500</v>
      </c>
      <c r="K45" s="61">
        <v>70000</v>
      </c>
      <c r="L45" s="92">
        <v>30000</v>
      </c>
      <c r="M45" s="61">
        <f t="shared" si="15"/>
        <v>125475</v>
      </c>
      <c r="N45" s="61">
        <f t="shared" si="10"/>
        <v>225475</v>
      </c>
      <c r="O45" s="61">
        <f t="shared" si="2"/>
        <v>78500</v>
      </c>
      <c r="P45" s="61">
        <f>ROUNDUP((Z45*1.03*0.017*$Z$14),-3)</f>
        <v>23000</v>
      </c>
      <c r="Q45" s="61">
        <f t="shared" si="16"/>
        <v>46000</v>
      </c>
      <c r="R45" s="61">
        <v>15000</v>
      </c>
      <c r="S45" s="61">
        <v>5000</v>
      </c>
      <c r="T45" s="61">
        <f t="shared" si="11"/>
        <v>167500</v>
      </c>
      <c r="U45" s="61">
        <f t="shared" si="4"/>
        <v>1261000</v>
      </c>
      <c r="V45" s="61">
        <f t="shared" si="12"/>
        <v>57975</v>
      </c>
      <c r="W45" s="63">
        <f t="shared" si="5"/>
        <v>4.8514644351464437E-2</v>
      </c>
      <c r="X45" s="64">
        <f t="shared" si="6"/>
        <v>31722</v>
      </c>
      <c r="Y45" s="64">
        <f t="shared" si="7"/>
        <v>25332</v>
      </c>
      <c r="Z45" s="64">
        <f t="shared" si="8"/>
        <v>21399</v>
      </c>
      <c r="AC45" s="66">
        <f t="shared" si="17"/>
        <v>447500</v>
      </c>
      <c r="AD45" s="85">
        <f t="shared" si="18"/>
        <v>155475</v>
      </c>
      <c r="AE45" s="64">
        <f t="shared" ref="AE45:AE47" si="27">ROUNDUP((AC45-AD45),-4)</f>
        <v>300000</v>
      </c>
      <c r="AF45" s="78">
        <f t="shared" si="20"/>
        <v>0</v>
      </c>
    </row>
    <row r="46" spans="2:32" ht="16.5" customHeight="1">
      <c r="B46" s="65" t="s">
        <v>107</v>
      </c>
      <c r="C46" s="61">
        <v>1170000</v>
      </c>
      <c r="D46" s="61">
        <v>90000</v>
      </c>
      <c r="E46" s="61">
        <f t="shared" si="9"/>
        <v>1260000</v>
      </c>
      <c r="F46" s="61">
        <f t="shared" si="13"/>
        <v>378000</v>
      </c>
      <c r="G46" s="62">
        <v>300000</v>
      </c>
      <c r="H46" s="61">
        <f t="shared" si="0"/>
        <v>48000</v>
      </c>
      <c r="I46" s="61">
        <v>30000</v>
      </c>
      <c r="J46" s="61">
        <f t="shared" si="1"/>
        <v>882000</v>
      </c>
      <c r="K46" s="61">
        <v>70000</v>
      </c>
      <c r="L46" s="92">
        <v>30000</v>
      </c>
      <c r="M46" s="61">
        <f t="shared" si="15"/>
        <v>132300</v>
      </c>
      <c r="N46" s="61">
        <f t="shared" si="10"/>
        <v>232300</v>
      </c>
      <c r="O46" s="61">
        <f t="shared" si="2"/>
        <v>78000</v>
      </c>
      <c r="P46" s="61">
        <f t="shared" ref="P46" si="28">ROUNDUP((Z46*1.03*0.017*$Z$14),-3)</f>
        <v>24000</v>
      </c>
      <c r="Q46" s="61">
        <f t="shared" si="16"/>
        <v>48000</v>
      </c>
      <c r="R46" s="61">
        <v>15000</v>
      </c>
      <c r="S46" s="61">
        <v>5000</v>
      </c>
      <c r="T46" s="61">
        <f t="shared" si="11"/>
        <v>170000</v>
      </c>
      <c r="U46" s="61">
        <f t="shared" si="4"/>
        <v>1328000</v>
      </c>
      <c r="V46" s="61">
        <f t="shared" si="12"/>
        <v>62300</v>
      </c>
      <c r="W46" s="63">
        <f t="shared" si="5"/>
        <v>4.9444444444444444E-2</v>
      </c>
      <c r="X46" s="64">
        <f t="shared" si="6"/>
        <v>33447</v>
      </c>
      <c r="Y46" s="64">
        <f t="shared" si="7"/>
        <v>26710</v>
      </c>
      <c r="Z46" s="64">
        <f t="shared" si="8"/>
        <v>22563</v>
      </c>
      <c r="AC46" s="66">
        <f t="shared" si="17"/>
        <v>470000</v>
      </c>
      <c r="AD46" s="85">
        <f t="shared" si="18"/>
        <v>162300</v>
      </c>
      <c r="AE46" s="64">
        <f t="shared" si="27"/>
        <v>310000</v>
      </c>
      <c r="AF46" s="78">
        <f t="shared" si="20"/>
        <v>0</v>
      </c>
    </row>
    <row r="47" spans="2:32" ht="17" customHeight="1">
      <c r="B47" s="65" t="s">
        <v>108</v>
      </c>
      <c r="C47" s="61">
        <v>1245000</v>
      </c>
      <c r="D47" s="61">
        <v>90000</v>
      </c>
      <c r="E47" s="61">
        <f t="shared" si="9"/>
        <v>1335000</v>
      </c>
      <c r="F47" s="61">
        <f t="shared" si="13"/>
        <v>400500</v>
      </c>
      <c r="G47" s="62">
        <v>325000</v>
      </c>
      <c r="H47" s="61">
        <f t="shared" si="0"/>
        <v>45500</v>
      </c>
      <c r="I47" s="61">
        <v>30000</v>
      </c>
      <c r="J47" s="61">
        <f t="shared" si="1"/>
        <v>934500</v>
      </c>
      <c r="K47" s="61">
        <v>70000</v>
      </c>
      <c r="L47" s="92">
        <v>30000</v>
      </c>
      <c r="M47" s="61">
        <f t="shared" si="15"/>
        <v>140175</v>
      </c>
      <c r="N47" s="61">
        <f t="shared" si="10"/>
        <v>240175</v>
      </c>
      <c r="O47" s="61">
        <f t="shared" si="2"/>
        <v>75500</v>
      </c>
      <c r="P47" s="61">
        <f>ROUNDUP((Z47*1.03*0.017*$Z$14),-3)</f>
        <v>26000</v>
      </c>
      <c r="Q47" s="61">
        <f t="shared" si="16"/>
        <v>51000</v>
      </c>
      <c r="R47" s="61">
        <v>15000</v>
      </c>
      <c r="S47" s="61">
        <v>5000</v>
      </c>
      <c r="T47" s="61">
        <f t="shared" si="11"/>
        <v>172500</v>
      </c>
      <c r="U47" s="61">
        <f t="shared" si="4"/>
        <v>1406000</v>
      </c>
      <c r="V47" s="61">
        <f t="shared" si="12"/>
        <v>67675</v>
      </c>
      <c r="W47" s="63">
        <f t="shared" si="5"/>
        <v>5.0692883895131088E-2</v>
      </c>
      <c r="X47" s="64">
        <f t="shared" si="6"/>
        <v>35438</v>
      </c>
      <c r="Y47" s="64">
        <f t="shared" si="7"/>
        <v>28300</v>
      </c>
      <c r="Z47" s="64">
        <f t="shared" si="8"/>
        <v>23906</v>
      </c>
      <c r="AC47" s="66">
        <f t="shared" si="17"/>
        <v>497500</v>
      </c>
      <c r="AD47" s="85">
        <f t="shared" si="18"/>
        <v>170175</v>
      </c>
      <c r="AE47" s="64">
        <f t="shared" si="27"/>
        <v>330000</v>
      </c>
      <c r="AF47" s="78">
        <f t="shared" si="20"/>
        <v>0</v>
      </c>
    </row>
    <row r="48" spans="2:32" s="47" customFormat="1" hidden="1">
      <c r="B48" s="72" t="s">
        <v>93</v>
      </c>
      <c r="C48" s="58"/>
      <c r="D48" s="58"/>
      <c r="E48" s="58"/>
      <c r="F48" s="61">
        <f t="shared" si="13"/>
        <v>0</v>
      </c>
      <c r="G48" s="62">
        <f t="shared" si="21"/>
        <v>0</v>
      </c>
      <c r="H48" s="58"/>
      <c r="I48" s="58"/>
      <c r="J48" s="58"/>
      <c r="K48" s="58"/>
      <c r="L48" s="58"/>
      <c r="M48" s="61">
        <f t="shared" si="15"/>
        <v>0</v>
      </c>
      <c r="N48" s="58"/>
      <c r="O48" s="58"/>
      <c r="P48" s="58"/>
      <c r="Q48" s="61">
        <f t="shared" si="16"/>
        <v>0</v>
      </c>
      <c r="R48" s="58"/>
      <c r="S48" s="58"/>
      <c r="T48" s="58"/>
      <c r="U48" s="58"/>
      <c r="V48" s="58"/>
      <c r="W48" s="58"/>
      <c r="X48" s="58"/>
      <c r="Y48" s="58"/>
      <c r="Z48" s="59"/>
      <c r="AC48" s="66">
        <f t="shared" si="17"/>
        <v>0</v>
      </c>
      <c r="AD48" s="85">
        <f t="shared" si="18"/>
        <v>0</v>
      </c>
      <c r="AE48" s="64">
        <f t="shared" si="23"/>
        <v>0</v>
      </c>
      <c r="AF48" s="78">
        <f t="shared" si="20"/>
        <v>0</v>
      </c>
    </row>
    <row r="49" spans="2:32" hidden="1">
      <c r="B49" s="65" t="s">
        <v>58</v>
      </c>
      <c r="C49" s="61">
        <v>1195000</v>
      </c>
      <c r="D49" s="61">
        <v>90000</v>
      </c>
      <c r="E49" s="61">
        <f t="shared" si="9"/>
        <v>1285000</v>
      </c>
      <c r="F49" s="61">
        <f t="shared" si="13"/>
        <v>385500</v>
      </c>
      <c r="G49" s="62">
        <f t="shared" si="21"/>
        <v>298000</v>
      </c>
      <c r="H49" s="61">
        <f t="shared" si="0"/>
        <v>37500</v>
      </c>
      <c r="I49" s="61">
        <v>50000</v>
      </c>
      <c r="J49" s="61">
        <f t="shared" si="1"/>
        <v>899500</v>
      </c>
      <c r="K49" s="61">
        <v>80000</v>
      </c>
      <c r="L49" s="92">
        <f t="shared" si="22"/>
        <v>50000</v>
      </c>
      <c r="M49" s="61">
        <f t="shared" si="15"/>
        <v>134925</v>
      </c>
      <c r="N49" s="61">
        <f t="shared" si="10"/>
        <v>264925</v>
      </c>
      <c r="O49" s="61">
        <f t="shared" si="2"/>
        <v>87500</v>
      </c>
      <c r="P49" s="61">
        <f>ROUNDUP((Z49*1.03*0.017*$Z$14),-3)</f>
        <v>25000</v>
      </c>
      <c r="Q49" s="61">
        <f t="shared" si="16"/>
        <v>49000</v>
      </c>
      <c r="R49" s="61">
        <v>18000</v>
      </c>
      <c r="S49" s="61">
        <v>5000</v>
      </c>
      <c r="T49" s="61">
        <f t="shared" si="11"/>
        <v>184500</v>
      </c>
      <c r="U49" s="61">
        <f t="shared" si="4"/>
        <v>1357000</v>
      </c>
      <c r="V49" s="61">
        <f t="shared" si="12"/>
        <v>80425</v>
      </c>
      <c r="W49" s="63">
        <f t="shared" si="5"/>
        <v>6.258754863813229E-2</v>
      </c>
      <c r="X49" s="64">
        <f t="shared" si="6"/>
        <v>34111</v>
      </c>
      <c r="Y49" s="64">
        <f t="shared" si="7"/>
        <v>27240</v>
      </c>
      <c r="Z49" s="64">
        <f t="shared" si="8"/>
        <v>23011</v>
      </c>
      <c r="AC49" s="66">
        <f t="shared" si="17"/>
        <v>482500</v>
      </c>
      <c r="AD49" s="85">
        <f t="shared" si="18"/>
        <v>184925</v>
      </c>
      <c r="AE49" s="64">
        <f t="shared" si="23"/>
        <v>298000</v>
      </c>
      <c r="AF49" s="78">
        <f t="shared" si="20"/>
        <v>0</v>
      </c>
    </row>
    <row r="50" spans="2:32" ht="19" customHeight="1">
      <c r="B50" s="65" t="s">
        <v>109</v>
      </c>
      <c r="C50" s="61">
        <v>1250000</v>
      </c>
      <c r="D50" s="61">
        <v>90000</v>
      </c>
      <c r="E50" s="61">
        <f t="shared" si="9"/>
        <v>1340000</v>
      </c>
      <c r="F50" s="61">
        <f t="shared" si="13"/>
        <v>402000</v>
      </c>
      <c r="G50" s="62">
        <v>295000</v>
      </c>
      <c r="H50" s="61">
        <f t="shared" si="0"/>
        <v>57000</v>
      </c>
      <c r="I50" s="61">
        <v>50000</v>
      </c>
      <c r="J50" s="61">
        <f t="shared" si="1"/>
        <v>938000</v>
      </c>
      <c r="K50" s="61">
        <v>80000</v>
      </c>
      <c r="L50" s="92">
        <f t="shared" si="22"/>
        <v>50000</v>
      </c>
      <c r="M50" s="61">
        <f t="shared" si="15"/>
        <v>140700</v>
      </c>
      <c r="N50" s="61">
        <f t="shared" si="10"/>
        <v>270700</v>
      </c>
      <c r="O50" s="61">
        <f t="shared" si="2"/>
        <v>107000</v>
      </c>
      <c r="P50" s="61">
        <f>ROUNDUP((Z50*1.03*0.017*$Z$14),-3)</f>
        <v>26000</v>
      </c>
      <c r="Q50" s="61">
        <f t="shared" si="16"/>
        <v>51000</v>
      </c>
      <c r="R50" s="61">
        <v>15000</v>
      </c>
      <c r="S50" s="61">
        <v>5000</v>
      </c>
      <c r="T50" s="61">
        <f t="shared" si="11"/>
        <v>204000</v>
      </c>
      <c r="U50" s="61">
        <f t="shared" si="4"/>
        <v>1411000</v>
      </c>
      <c r="V50" s="61">
        <f t="shared" si="12"/>
        <v>66700</v>
      </c>
      <c r="W50" s="63">
        <f t="shared" si="5"/>
        <v>4.9776119402985076E-2</v>
      </c>
      <c r="X50" s="64">
        <f t="shared" si="6"/>
        <v>35571</v>
      </c>
      <c r="Y50" s="64">
        <f t="shared" si="7"/>
        <v>28406</v>
      </c>
      <c r="Z50" s="64">
        <f t="shared" si="8"/>
        <v>23996</v>
      </c>
      <c r="AC50" s="66">
        <f t="shared" si="17"/>
        <v>499000</v>
      </c>
      <c r="AD50" s="85">
        <f t="shared" si="18"/>
        <v>190700</v>
      </c>
      <c r="AE50" s="64">
        <f t="shared" ref="AE50:AE53" si="29">ROUNDUP((AC50-AD50),-4)</f>
        <v>310000</v>
      </c>
      <c r="AF50" s="78">
        <f t="shared" si="20"/>
        <v>0</v>
      </c>
    </row>
    <row r="51" spans="2:32" ht="19" customHeight="1">
      <c r="B51" s="65" t="s">
        <v>110</v>
      </c>
      <c r="C51" s="61">
        <v>1360000</v>
      </c>
      <c r="D51" s="61">
        <v>90000</v>
      </c>
      <c r="E51" s="61">
        <f t="shared" si="9"/>
        <v>1450000</v>
      </c>
      <c r="F51" s="61">
        <f t="shared" si="13"/>
        <v>435000</v>
      </c>
      <c r="G51" s="62">
        <v>330000</v>
      </c>
      <c r="H51" s="61">
        <f t="shared" si="0"/>
        <v>55000</v>
      </c>
      <c r="I51" s="61">
        <v>50000</v>
      </c>
      <c r="J51" s="61">
        <f t="shared" si="1"/>
        <v>1015000</v>
      </c>
      <c r="K51" s="61">
        <v>80000</v>
      </c>
      <c r="L51" s="92">
        <f t="shared" si="22"/>
        <v>50000</v>
      </c>
      <c r="M51" s="61">
        <f t="shared" si="15"/>
        <v>152250</v>
      </c>
      <c r="N51" s="61">
        <f t="shared" si="10"/>
        <v>282250</v>
      </c>
      <c r="O51" s="61">
        <f t="shared" si="2"/>
        <v>105000</v>
      </c>
      <c r="P51" s="61">
        <f>ROUNDUP((Z51*1.03*0.017*$Z$14),-3)</f>
        <v>28000</v>
      </c>
      <c r="Q51" s="61">
        <f t="shared" si="16"/>
        <v>56000</v>
      </c>
      <c r="R51" s="61">
        <v>15000</v>
      </c>
      <c r="S51" s="61">
        <v>5000</v>
      </c>
      <c r="T51" s="61">
        <f t="shared" si="11"/>
        <v>209000</v>
      </c>
      <c r="U51" s="61">
        <f t="shared" si="4"/>
        <v>1526000</v>
      </c>
      <c r="V51" s="61">
        <f t="shared" si="12"/>
        <v>73250</v>
      </c>
      <c r="W51" s="63">
        <f t="shared" si="5"/>
        <v>5.0517241379310344E-2</v>
      </c>
      <c r="X51" s="64">
        <f t="shared" si="6"/>
        <v>38491</v>
      </c>
      <c r="Y51" s="64">
        <f t="shared" si="7"/>
        <v>30738</v>
      </c>
      <c r="Z51" s="64">
        <f t="shared" si="8"/>
        <v>25965</v>
      </c>
      <c r="AC51" s="66">
        <f t="shared" si="17"/>
        <v>539000</v>
      </c>
      <c r="AD51" s="85">
        <f t="shared" si="18"/>
        <v>202250</v>
      </c>
      <c r="AE51" s="64">
        <f t="shared" si="29"/>
        <v>340000</v>
      </c>
      <c r="AF51" s="78">
        <f t="shared" si="20"/>
        <v>0</v>
      </c>
    </row>
    <row r="52" spans="2:32" ht="19" customHeight="1">
      <c r="B52" s="65" t="s">
        <v>61</v>
      </c>
      <c r="C52" s="61">
        <v>1760000</v>
      </c>
      <c r="D52" s="61">
        <v>90000</v>
      </c>
      <c r="E52" s="61">
        <f t="shared" si="9"/>
        <v>1850000</v>
      </c>
      <c r="F52" s="61">
        <f t="shared" si="13"/>
        <v>555000</v>
      </c>
      <c r="G52" s="62">
        <v>420000</v>
      </c>
      <c r="H52" s="61">
        <f t="shared" si="0"/>
        <v>85000</v>
      </c>
      <c r="I52" s="61">
        <v>50000</v>
      </c>
      <c r="J52" s="61">
        <f t="shared" si="1"/>
        <v>1295000</v>
      </c>
      <c r="K52" s="61">
        <v>120000</v>
      </c>
      <c r="L52" s="92">
        <f t="shared" si="22"/>
        <v>50000</v>
      </c>
      <c r="M52" s="61">
        <f t="shared" si="15"/>
        <v>194250</v>
      </c>
      <c r="N52" s="61">
        <f t="shared" si="10"/>
        <v>364250</v>
      </c>
      <c r="O52" s="61">
        <f t="shared" si="2"/>
        <v>135000</v>
      </c>
      <c r="P52" s="61">
        <f>ROUNDUP((Z52*1.03*0.017*$Z$14),-3)</f>
        <v>35000</v>
      </c>
      <c r="Q52" s="61">
        <f t="shared" si="16"/>
        <v>71000</v>
      </c>
      <c r="R52" s="61">
        <v>15000</v>
      </c>
      <c r="S52" s="61">
        <v>5000</v>
      </c>
      <c r="T52" s="61">
        <f t="shared" si="11"/>
        <v>261000</v>
      </c>
      <c r="U52" s="61">
        <f t="shared" si="4"/>
        <v>1941000</v>
      </c>
      <c r="V52" s="61">
        <f t="shared" si="12"/>
        <v>103250</v>
      </c>
      <c r="W52" s="63">
        <f t="shared" si="5"/>
        <v>5.581081081081081E-2</v>
      </c>
      <c r="X52" s="64">
        <f t="shared" si="6"/>
        <v>49109</v>
      </c>
      <c r="Y52" s="64">
        <f t="shared" si="7"/>
        <v>39217</v>
      </c>
      <c r="Z52" s="64">
        <f t="shared" si="8"/>
        <v>33128</v>
      </c>
      <c r="AC52" s="66">
        <f t="shared" si="17"/>
        <v>681000</v>
      </c>
      <c r="AD52" s="85">
        <f t="shared" si="18"/>
        <v>244250</v>
      </c>
      <c r="AE52" s="64">
        <f t="shared" si="29"/>
        <v>440000</v>
      </c>
      <c r="AF52" s="78">
        <f t="shared" si="20"/>
        <v>0</v>
      </c>
    </row>
    <row r="53" spans="2:32" ht="19" customHeight="1">
      <c r="B53" s="65" t="s">
        <v>81</v>
      </c>
      <c r="C53" s="61">
        <v>1670000</v>
      </c>
      <c r="D53" s="61">
        <v>90000</v>
      </c>
      <c r="E53" s="61">
        <f t="shared" si="9"/>
        <v>1760000</v>
      </c>
      <c r="F53" s="61">
        <f t="shared" si="13"/>
        <v>528000</v>
      </c>
      <c r="G53" s="62">
        <v>390000</v>
      </c>
      <c r="H53" s="61">
        <f t="shared" si="0"/>
        <v>88000</v>
      </c>
      <c r="I53" s="61">
        <v>50000</v>
      </c>
      <c r="J53" s="61">
        <f t="shared" si="1"/>
        <v>1232000</v>
      </c>
      <c r="K53" s="61">
        <v>120000</v>
      </c>
      <c r="L53" s="92">
        <f t="shared" si="22"/>
        <v>50000</v>
      </c>
      <c r="M53" s="61">
        <f t="shared" si="15"/>
        <v>184800</v>
      </c>
      <c r="N53" s="61">
        <f t="shared" si="10"/>
        <v>354800</v>
      </c>
      <c r="O53" s="61">
        <f t="shared" si="2"/>
        <v>138000</v>
      </c>
      <c r="P53" s="61">
        <f t="shared" ref="P53" si="30">ROUNDUP((Z53*1.03*0.017*$Z$14),-3)</f>
        <v>34000</v>
      </c>
      <c r="Q53" s="61">
        <f t="shared" si="16"/>
        <v>67000</v>
      </c>
      <c r="R53" s="61">
        <v>15000</v>
      </c>
      <c r="S53" s="61">
        <v>5000</v>
      </c>
      <c r="T53" s="61">
        <f t="shared" si="11"/>
        <v>259000</v>
      </c>
      <c r="U53" s="61">
        <f t="shared" si="4"/>
        <v>1847000</v>
      </c>
      <c r="V53" s="61">
        <f t="shared" si="12"/>
        <v>95800</v>
      </c>
      <c r="W53" s="63">
        <f t="shared" si="5"/>
        <v>5.4431818181818178E-2</v>
      </c>
      <c r="X53" s="64">
        <f t="shared" si="6"/>
        <v>46720</v>
      </c>
      <c r="Y53" s="64">
        <f t="shared" si="7"/>
        <v>37309</v>
      </c>
      <c r="Z53" s="64">
        <f t="shared" si="8"/>
        <v>31517</v>
      </c>
      <c r="AC53" s="66">
        <f t="shared" si="17"/>
        <v>649000</v>
      </c>
      <c r="AD53" s="85">
        <f t="shared" si="18"/>
        <v>234800</v>
      </c>
      <c r="AE53" s="64">
        <f t="shared" si="29"/>
        <v>420000</v>
      </c>
      <c r="AF53" s="78">
        <f t="shared" si="20"/>
        <v>0</v>
      </c>
    </row>
    <row r="54" spans="2:32" s="47" customFormat="1" hidden="1">
      <c r="B54" s="72" t="s">
        <v>92</v>
      </c>
      <c r="C54" s="58"/>
      <c r="D54" s="58"/>
      <c r="E54" s="58"/>
      <c r="F54" s="61">
        <f t="shared" si="13"/>
        <v>0</v>
      </c>
      <c r="G54" s="62">
        <f t="shared" si="21"/>
        <v>0</v>
      </c>
      <c r="H54" s="58"/>
      <c r="I54" s="58"/>
      <c r="J54" s="58"/>
      <c r="K54" s="58"/>
      <c r="L54" s="58"/>
      <c r="M54" s="61">
        <f t="shared" si="15"/>
        <v>0</v>
      </c>
      <c r="N54" s="58"/>
      <c r="O54" s="58"/>
      <c r="P54" s="58"/>
      <c r="Q54" s="61">
        <f t="shared" si="16"/>
        <v>0</v>
      </c>
      <c r="R54" s="58"/>
      <c r="S54" s="58"/>
      <c r="T54" s="58"/>
      <c r="U54" s="58"/>
      <c r="V54" s="58"/>
      <c r="W54" s="58"/>
      <c r="X54" s="58"/>
      <c r="Y54" s="58"/>
      <c r="Z54" s="59"/>
      <c r="AC54" s="66">
        <f t="shared" si="17"/>
        <v>0</v>
      </c>
      <c r="AD54" s="85">
        <f t="shared" si="18"/>
        <v>0</v>
      </c>
      <c r="AE54" s="64">
        <f t="shared" si="23"/>
        <v>0</v>
      </c>
      <c r="AF54" s="78">
        <f t="shared" si="20"/>
        <v>0</v>
      </c>
    </row>
    <row r="55" spans="2:32" hidden="1">
      <c r="B55" s="65" t="s">
        <v>62</v>
      </c>
      <c r="C55" s="61">
        <v>1380000</v>
      </c>
      <c r="D55" s="61">
        <v>120000</v>
      </c>
      <c r="E55" s="61">
        <f t="shared" si="9"/>
        <v>1500000</v>
      </c>
      <c r="F55" s="61">
        <f t="shared" si="13"/>
        <v>450000</v>
      </c>
      <c r="G55" s="62">
        <f t="shared" si="21"/>
        <v>352000</v>
      </c>
      <c r="H55" s="61">
        <f t="shared" si="0"/>
        <v>48000</v>
      </c>
      <c r="I55" s="61">
        <v>50000</v>
      </c>
      <c r="J55" s="61">
        <f t="shared" si="1"/>
        <v>1050000</v>
      </c>
      <c r="K55" s="61">
        <v>80000</v>
      </c>
      <c r="L55" s="92">
        <f t="shared" si="22"/>
        <v>50000</v>
      </c>
      <c r="M55" s="61">
        <f t="shared" si="15"/>
        <v>157500</v>
      </c>
      <c r="N55" s="61">
        <f t="shared" si="10"/>
        <v>287500</v>
      </c>
      <c r="O55" s="61">
        <f t="shared" si="2"/>
        <v>98000</v>
      </c>
      <c r="P55" s="61">
        <f>ROUNDUP((Z55*1.03*0.017*$Z$14),-3)</f>
        <v>29000</v>
      </c>
      <c r="Q55" s="61">
        <f t="shared" si="16"/>
        <v>57000</v>
      </c>
      <c r="R55" s="61">
        <v>18000</v>
      </c>
      <c r="S55" s="61">
        <v>5000</v>
      </c>
      <c r="T55" s="61">
        <f t="shared" si="11"/>
        <v>207000</v>
      </c>
      <c r="U55" s="61">
        <f t="shared" si="4"/>
        <v>1580000</v>
      </c>
      <c r="V55" s="61">
        <f t="shared" si="12"/>
        <v>80500</v>
      </c>
      <c r="W55" s="63">
        <f t="shared" si="5"/>
        <v>5.3666666666666668E-2</v>
      </c>
      <c r="X55" s="64">
        <f t="shared" si="6"/>
        <v>39818</v>
      </c>
      <c r="Y55" s="64">
        <f t="shared" si="7"/>
        <v>31798</v>
      </c>
      <c r="Z55" s="64">
        <f t="shared" si="8"/>
        <v>26861</v>
      </c>
      <c r="AC55" s="66">
        <f t="shared" si="17"/>
        <v>559000</v>
      </c>
      <c r="AD55" s="85">
        <f t="shared" si="18"/>
        <v>207500</v>
      </c>
      <c r="AE55" s="64">
        <f t="shared" si="23"/>
        <v>352000</v>
      </c>
      <c r="AF55" s="78">
        <f t="shared" si="20"/>
        <v>0</v>
      </c>
    </row>
    <row r="56" spans="2:32" ht="17.5" customHeight="1">
      <c r="B56" s="65" t="s">
        <v>111</v>
      </c>
      <c r="C56" s="61">
        <v>1465000</v>
      </c>
      <c r="D56" s="61">
        <v>90000</v>
      </c>
      <c r="E56" s="61">
        <f t="shared" si="9"/>
        <v>1555000</v>
      </c>
      <c r="F56" s="61">
        <f t="shared" si="13"/>
        <v>466500</v>
      </c>
      <c r="G56" s="62">
        <v>360000</v>
      </c>
      <c r="H56" s="61">
        <f t="shared" si="0"/>
        <v>56500</v>
      </c>
      <c r="I56" s="61">
        <v>50000</v>
      </c>
      <c r="J56" s="61">
        <f t="shared" si="1"/>
        <v>1088500</v>
      </c>
      <c r="K56" s="61">
        <v>80000</v>
      </c>
      <c r="L56" s="92">
        <f t="shared" si="22"/>
        <v>50000</v>
      </c>
      <c r="M56" s="61">
        <f t="shared" si="15"/>
        <v>163275</v>
      </c>
      <c r="N56" s="61">
        <f t="shared" si="10"/>
        <v>293275</v>
      </c>
      <c r="O56" s="61">
        <f t="shared" si="2"/>
        <v>106500</v>
      </c>
      <c r="P56" s="61">
        <f>ROUNDUP((Z56*1.03*0.017*$Z$14),-3)</f>
        <v>30000</v>
      </c>
      <c r="Q56" s="61">
        <f t="shared" si="16"/>
        <v>60000</v>
      </c>
      <c r="R56" s="61">
        <v>15000</v>
      </c>
      <c r="S56" s="61">
        <v>5000</v>
      </c>
      <c r="T56" s="61">
        <f t="shared" si="11"/>
        <v>216500</v>
      </c>
      <c r="U56" s="61">
        <f t="shared" si="4"/>
        <v>1635000</v>
      </c>
      <c r="V56" s="61">
        <f t="shared" si="12"/>
        <v>76775</v>
      </c>
      <c r="W56" s="63">
        <f t="shared" si="5"/>
        <v>4.937299035369775E-2</v>
      </c>
      <c r="X56" s="64">
        <f t="shared" si="6"/>
        <v>41278</v>
      </c>
      <c r="Y56" s="64">
        <f t="shared" si="7"/>
        <v>32963</v>
      </c>
      <c r="Z56" s="64">
        <f t="shared" si="8"/>
        <v>27846</v>
      </c>
      <c r="AC56" s="66">
        <f t="shared" si="17"/>
        <v>576500</v>
      </c>
      <c r="AD56" s="85">
        <f t="shared" si="18"/>
        <v>213275</v>
      </c>
      <c r="AE56" s="64">
        <f t="shared" ref="AE56:AE59" si="31">ROUNDUP((AC56-AD56),-4)</f>
        <v>370000</v>
      </c>
      <c r="AF56" s="78">
        <f t="shared" si="20"/>
        <v>0</v>
      </c>
    </row>
    <row r="57" spans="2:32" ht="17.5" customHeight="1">
      <c r="B57" s="65" t="s">
        <v>112</v>
      </c>
      <c r="C57" s="61">
        <v>1565000</v>
      </c>
      <c r="D57" s="61">
        <v>90000</v>
      </c>
      <c r="E57" s="61">
        <f t="shared" si="9"/>
        <v>1655000</v>
      </c>
      <c r="F57" s="61">
        <f t="shared" si="13"/>
        <v>496500</v>
      </c>
      <c r="G57" s="62">
        <f t="shared" si="21"/>
        <v>390000</v>
      </c>
      <c r="H57" s="61">
        <f t="shared" si="0"/>
        <v>56500</v>
      </c>
      <c r="I57" s="61">
        <v>50000</v>
      </c>
      <c r="J57" s="61">
        <f t="shared" si="1"/>
        <v>1158500</v>
      </c>
      <c r="K57" s="61">
        <v>80000</v>
      </c>
      <c r="L57" s="92">
        <f t="shared" si="22"/>
        <v>50000</v>
      </c>
      <c r="M57" s="61">
        <f t="shared" si="15"/>
        <v>173775</v>
      </c>
      <c r="N57" s="61">
        <f t="shared" si="10"/>
        <v>303775</v>
      </c>
      <c r="O57" s="61">
        <f t="shared" si="2"/>
        <v>106500</v>
      </c>
      <c r="P57" s="61">
        <f>ROUNDUP((Z57*1.03*0.017*$Z$14),-3)</f>
        <v>32000</v>
      </c>
      <c r="Q57" s="61">
        <f t="shared" si="16"/>
        <v>63000</v>
      </c>
      <c r="R57" s="61">
        <v>15000</v>
      </c>
      <c r="S57" s="61">
        <v>5000</v>
      </c>
      <c r="T57" s="61">
        <f t="shared" si="11"/>
        <v>221500</v>
      </c>
      <c r="U57" s="61">
        <f t="shared" si="4"/>
        <v>1738000</v>
      </c>
      <c r="V57" s="61">
        <f t="shared" si="12"/>
        <v>82275</v>
      </c>
      <c r="W57" s="63">
        <f t="shared" si="5"/>
        <v>4.9712990936555894E-2</v>
      </c>
      <c r="X57" s="64">
        <f t="shared" si="6"/>
        <v>43933</v>
      </c>
      <c r="Y57" s="64">
        <f t="shared" si="7"/>
        <v>35083</v>
      </c>
      <c r="Z57" s="64">
        <f t="shared" si="8"/>
        <v>29636</v>
      </c>
      <c r="AC57" s="66">
        <f t="shared" si="17"/>
        <v>611500</v>
      </c>
      <c r="AD57" s="85">
        <f t="shared" si="18"/>
        <v>223775</v>
      </c>
      <c r="AE57" s="64">
        <f t="shared" si="31"/>
        <v>390000</v>
      </c>
      <c r="AF57" s="78">
        <f t="shared" si="20"/>
        <v>0</v>
      </c>
    </row>
    <row r="58" spans="2:32" ht="17.5" customHeight="1">
      <c r="B58" s="65" t="s">
        <v>65</v>
      </c>
      <c r="C58" s="61">
        <v>1985000</v>
      </c>
      <c r="D58" s="61">
        <v>90000</v>
      </c>
      <c r="E58" s="61">
        <f t="shared" si="9"/>
        <v>2075000</v>
      </c>
      <c r="F58" s="61">
        <f t="shared" si="13"/>
        <v>622500</v>
      </c>
      <c r="G58" s="62">
        <v>450000</v>
      </c>
      <c r="H58" s="61">
        <f t="shared" si="0"/>
        <v>122500</v>
      </c>
      <c r="I58" s="61">
        <v>50000</v>
      </c>
      <c r="J58" s="61">
        <f t="shared" si="1"/>
        <v>1452500</v>
      </c>
      <c r="K58" s="61">
        <v>150000</v>
      </c>
      <c r="L58" s="92">
        <f t="shared" si="22"/>
        <v>50000</v>
      </c>
      <c r="M58" s="61">
        <f t="shared" si="15"/>
        <v>217875</v>
      </c>
      <c r="N58" s="61">
        <f t="shared" si="10"/>
        <v>417875</v>
      </c>
      <c r="O58" s="61">
        <f t="shared" si="2"/>
        <v>172500</v>
      </c>
      <c r="P58" s="61">
        <f>ROUNDUP((Z58*1.03*0.017*$Z$14),-3)</f>
        <v>40000</v>
      </c>
      <c r="Q58" s="61">
        <f t="shared" si="16"/>
        <v>79000</v>
      </c>
      <c r="R58" s="61">
        <v>15000</v>
      </c>
      <c r="S58" s="61">
        <v>5000</v>
      </c>
      <c r="T58" s="61">
        <f t="shared" si="11"/>
        <v>311500</v>
      </c>
      <c r="U58" s="61">
        <f t="shared" si="4"/>
        <v>2174000</v>
      </c>
      <c r="V58" s="61">
        <f t="shared" si="12"/>
        <v>106375</v>
      </c>
      <c r="W58" s="63">
        <f t="shared" si="5"/>
        <v>5.1265060240963854E-2</v>
      </c>
      <c r="X58" s="64">
        <f t="shared" si="6"/>
        <v>55082</v>
      </c>
      <c r="Y58" s="64">
        <f t="shared" si="7"/>
        <v>43987</v>
      </c>
      <c r="Z58" s="64">
        <f t="shared" si="8"/>
        <v>37157</v>
      </c>
      <c r="AC58" s="66">
        <f t="shared" si="17"/>
        <v>761500</v>
      </c>
      <c r="AD58" s="85">
        <f t="shared" si="18"/>
        <v>267875</v>
      </c>
      <c r="AE58" s="64">
        <f t="shared" si="31"/>
        <v>500000</v>
      </c>
      <c r="AF58" s="78">
        <f t="shared" si="20"/>
        <v>0</v>
      </c>
    </row>
    <row r="59" spans="2:32" ht="17.5" customHeight="1">
      <c r="B59" s="65" t="s">
        <v>66</v>
      </c>
      <c r="C59" s="61">
        <v>2020000</v>
      </c>
      <c r="D59" s="61">
        <v>90000</v>
      </c>
      <c r="E59" s="61">
        <f t="shared" si="9"/>
        <v>2110000</v>
      </c>
      <c r="F59" s="61">
        <f t="shared" si="13"/>
        <v>633000</v>
      </c>
      <c r="G59" s="62">
        <v>460000</v>
      </c>
      <c r="H59" s="61">
        <f t="shared" si="0"/>
        <v>123000</v>
      </c>
      <c r="I59" s="61">
        <v>50000</v>
      </c>
      <c r="J59" s="61">
        <f t="shared" si="1"/>
        <v>1477000</v>
      </c>
      <c r="K59" s="61">
        <f>'20DP 15DI'!K63</f>
        <v>150000</v>
      </c>
      <c r="L59" s="92">
        <f t="shared" si="22"/>
        <v>50000</v>
      </c>
      <c r="M59" s="61">
        <f t="shared" si="15"/>
        <v>221550</v>
      </c>
      <c r="N59" s="61">
        <f t="shared" si="10"/>
        <v>421550</v>
      </c>
      <c r="O59" s="61">
        <f t="shared" si="2"/>
        <v>173000</v>
      </c>
      <c r="P59" s="61">
        <f>ROUNDUP((Z59*1.03*0.017*$Z$14),-3)</f>
        <v>40000</v>
      </c>
      <c r="Q59" s="61">
        <f t="shared" si="16"/>
        <v>81000</v>
      </c>
      <c r="R59" s="61">
        <v>15000</v>
      </c>
      <c r="S59" s="61">
        <v>5000</v>
      </c>
      <c r="T59" s="61">
        <f t="shared" si="11"/>
        <v>314000</v>
      </c>
      <c r="U59" s="61">
        <f t="shared" si="4"/>
        <v>2211000</v>
      </c>
      <c r="V59" s="61">
        <f t="shared" si="12"/>
        <v>107550</v>
      </c>
      <c r="W59" s="63">
        <f t="shared" si="5"/>
        <v>5.0971563981042654E-2</v>
      </c>
      <c r="X59" s="64">
        <f t="shared" si="6"/>
        <v>56011</v>
      </c>
      <c r="Y59" s="64">
        <f t="shared" si="7"/>
        <v>44728</v>
      </c>
      <c r="Z59" s="64">
        <f t="shared" si="8"/>
        <v>37784</v>
      </c>
      <c r="AC59" s="66">
        <f t="shared" si="17"/>
        <v>774000</v>
      </c>
      <c r="AD59" s="85">
        <f t="shared" si="18"/>
        <v>271550</v>
      </c>
      <c r="AE59" s="64">
        <f t="shared" si="31"/>
        <v>510000</v>
      </c>
      <c r="AF59" s="78">
        <f t="shared" si="20"/>
        <v>0</v>
      </c>
    </row>
    <row r="60" spans="2:32" ht="17.5" customHeight="1">
      <c r="B60" s="87"/>
      <c r="C60" s="88"/>
      <c r="D60" s="88"/>
      <c r="E60" s="88"/>
      <c r="F60" s="88"/>
      <c r="G60" s="89"/>
      <c r="H60" s="88"/>
      <c r="I60" s="88"/>
      <c r="J60" s="88"/>
      <c r="K60" s="88"/>
      <c r="L60" s="93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90"/>
      <c r="X60" s="91"/>
      <c r="Y60" s="91"/>
      <c r="Z60" s="85"/>
      <c r="AC60" s="66"/>
      <c r="AD60" s="85"/>
      <c r="AE60" s="64"/>
      <c r="AF60" s="78"/>
    </row>
    <row r="61" spans="2:32">
      <c r="B61" s="69" t="s">
        <v>97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8"/>
      <c r="AC61" s="66">
        <f t="shared" si="17"/>
        <v>0</v>
      </c>
      <c r="AD61" s="85">
        <f t="shared" si="18"/>
        <v>0</v>
      </c>
      <c r="AE61" s="64">
        <f t="shared" si="23"/>
        <v>0</v>
      </c>
      <c r="AF61" s="78">
        <f t="shared" si="20"/>
        <v>0</v>
      </c>
    </row>
    <row r="62" spans="2:32" hidden="1">
      <c r="B62" s="65" t="s">
        <v>67</v>
      </c>
      <c r="C62" s="61">
        <v>1990000</v>
      </c>
      <c r="D62" s="61">
        <v>180000</v>
      </c>
      <c r="E62" s="61">
        <f t="shared" si="9"/>
        <v>2170000</v>
      </c>
      <c r="F62" s="61">
        <f>E62*0.2</f>
        <v>434000</v>
      </c>
      <c r="G62" s="62">
        <v>278000</v>
      </c>
      <c r="H62" s="61">
        <f t="shared" si="0"/>
        <v>106000</v>
      </c>
      <c r="I62" s="61">
        <v>50000</v>
      </c>
      <c r="J62" s="61">
        <f t="shared" si="1"/>
        <v>1736000</v>
      </c>
      <c r="K62" s="61">
        <v>150000</v>
      </c>
      <c r="L62" s="92">
        <f t="shared" si="22"/>
        <v>50000</v>
      </c>
      <c r="M62" s="61">
        <f t="shared" ref="M62:M71" si="32">J62*0.15</f>
        <v>260400</v>
      </c>
      <c r="N62" s="61">
        <f t="shared" si="10"/>
        <v>460400</v>
      </c>
      <c r="O62" s="61">
        <f t="shared" si="2"/>
        <v>156000</v>
      </c>
      <c r="P62" s="61">
        <f t="shared" ref="P62:P71" si="33">ROUNDUP((Z62*1.03*0.017*$Z$14),-3)</f>
        <v>47000</v>
      </c>
      <c r="Q62" s="61">
        <f t="shared" ref="Q62" si="34">ROUNDUP(C62*0.0371,-3)</f>
        <v>74000</v>
      </c>
      <c r="R62" s="61">
        <v>18000</v>
      </c>
      <c r="S62" s="61">
        <v>5000</v>
      </c>
      <c r="T62" s="61">
        <f t="shared" si="11"/>
        <v>300000</v>
      </c>
      <c r="U62" s="61">
        <f t="shared" si="4"/>
        <v>2267000</v>
      </c>
      <c r="V62" s="61">
        <f t="shared" si="12"/>
        <v>160400</v>
      </c>
      <c r="W62" s="63">
        <f t="shared" si="5"/>
        <v>7.391705069124424E-2</v>
      </c>
      <c r="X62" s="64">
        <f t="shared" si="6"/>
        <v>65833</v>
      </c>
      <c r="Y62" s="64">
        <f t="shared" si="7"/>
        <v>52572</v>
      </c>
      <c r="Z62" s="64">
        <f t="shared" si="8"/>
        <v>44410</v>
      </c>
      <c r="AC62" s="66">
        <f t="shared" si="17"/>
        <v>578000</v>
      </c>
      <c r="AD62" s="85">
        <f t="shared" si="18"/>
        <v>310400</v>
      </c>
      <c r="AE62" s="64">
        <f t="shared" si="23"/>
        <v>268000</v>
      </c>
      <c r="AF62" s="78">
        <f t="shared" si="20"/>
        <v>0</v>
      </c>
    </row>
    <row r="63" spans="2:32" ht="19" customHeight="1">
      <c r="B63" s="65" t="s">
        <v>113</v>
      </c>
      <c r="C63" s="61">
        <v>2145000</v>
      </c>
      <c r="D63" s="61">
        <v>180000</v>
      </c>
      <c r="E63" s="61">
        <f t="shared" si="9"/>
        <v>2325000</v>
      </c>
      <c r="F63" s="61">
        <f t="shared" ref="F63:F71" si="35">E63*0.3</f>
        <v>697500</v>
      </c>
      <c r="G63" s="62">
        <v>520000</v>
      </c>
      <c r="H63" s="61">
        <f t="shared" si="0"/>
        <v>127500</v>
      </c>
      <c r="I63" s="61">
        <v>50000</v>
      </c>
      <c r="J63" s="61">
        <f t="shared" si="1"/>
        <v>1627500</v>
      </c>
      <c r="K63" s="61">
        <v>150000</v>
      </c>
      <c r="L63" s="92">
        <f t="shared" si="22"/>
        <v>50000</v>
      </c>
      <c r="M63" s="61">
        <f t="shared" si="32"/>
        <v>244125</v>
      </c>
      <c r="N63" s="61">
        <f t="shared" si="10"/>
        <v>444125</v>
      </c>
      <c r="O63" s="61">
        <f t="shared" si="2"/>
        <v>177500</v>
      </c>
      <c r="P63" s="61">
        <f t="shared" si="33"/>
        <v>44000</v>
      </c>
      <c r="Q63" s="61">
        <f>ROUNDUP(E63*0.038,-3)</f>
        <v>89000</v>
      </c>
      <c r="R63" s="61">
        <v>15000</v>
      </c>
      <c r="S63" s="61">
        <v>5000</v>
      </c>
      <c r="T63" s="61">
        <f t="shared" si="11"/>
        <v>330500</v>
      </c>
      <c r="U63" s="61">
        <f t="shared" si="4"/>
        <v>2434000</v>
      </c>
      <c r="V63" s="61">
        <f t="shared" si="12"/>
        <v>113625</v>
      </c>
      <c r="W63" s="63">
        <f t="shared" si="5"/>
        <v>4.8870967741935487E-2</v>
      </c>
      <c r="X63" s="64">
        <f t="shared" si="6"/>
        <v>61718</v>
      </c>
      <c r="Y63" s="64">
        <f t="shared" si="7"/>
        <v>49286</v>
      </c>
      <c r="Z63" s="64">
        <f t="shared" si="8"/>
        <v>41634</v>
      </c>
      <c r="AC63" s="66">
        <f t="shared" si="17"/>
        <v>850500</v>
      </c>
      <c r="AD63" s="85">
        <f t="shared" si="18"/>
        <v>294125</v>
      </c>
      <c r="AE63" s="64">
        <f t="shared" ref="AE63:AE71" si="36">ROUNDUP((AC63-AD63),-4)</f>
        <v>560000</v>
      </c>
      <c r="AF63" s="78">
        <f t="shared" si="20"/>
        <v>0</v>
      </c>
    </row>
    <row r="64" spans="2:32" ht="19" customHeight="1">
      <c r="B64" s="65" t="s">
        <v>114</v>
      </c>
      <c r="C64" s="61">
        <v>2225000</v>
      </c>
      <c r="D64" s="61">
        <v>180000</v>
      </c>
      <c r="E64" s="61">
        <f t="shared" si="9"/>
        <v>2405000</v>
      </c>
      <c r="F64" s="61">
        <f t="shared" si="35"/>
        <v>721500</v>
      </c>
      <c r="G64" s="62">
        <v>545000</v>
      </c>
      <c r="H64" s="61">
        <f t="shared" si="0"/>
        <v>126500</v>
      </c>
      <c r="I64" s="61">
        <v>50000</v>
      </c>
      <c r="J64" s="61">
        <f t="shared" si="1"/>
        <v>1683500</v>
      </c>
      <c r="K64" s="61">
        <v>150000</v>
      </c>
      <c r="L64" s="92">
        <f t="shared" si="22"/>
        <v>50000</v>
      </c>
      <c r="M64" s="61">
        <f t="shared" si="32"/>
        <v>252525</v>
      </c>
      <c r="N64" s="61">
        <f t="shared" si="10"/>
        <v>452525</v>
      </c>
      <c r="O64" s="61">
        <f t="shared" si="2"/>
        <v>176500</v>
      </c>
      <c r="P64" s="61">
        <f t="shared" si="33"/>
        <v>46000</v>
      </c>
      <c r="Q64" s="61">
        <f t="shared" ref="Q64:Q71" si="37">ROUNDUP(E64*0.038,-3)</f>
        <v>92000</v>
      </c>
      <c r="R64" s="61">
        <v>15000</v>
      </c>
      <c r="S64" s="61">
        <v>5000</v>
      </c>
      <c r="T64" s="61">
        <f t="shared" si="11"/>
        <v>334500</v>
      </c>
      <c r="U64" s="61">
        <f t="shared" si="4"/>
        <v>2517000</v>
      </c>
      <c r="V64" s="61">
        <f t="shared" si="12"/>
        <v>118025</v>
      </c>
      <c r="W64" s="63">
        <f t="shared" si="5"/>
        <v>4.9074844074844075E-2</v>
      </c>
      <c r="X64" s="64">
        <f t="shared" si="6"/>
        <v>63842</v>
      </c>
      <c r="Y64" s="64">
        <f t="shared" si="7"/>
        <v>50982</v>
      </c>
      <c r="Z64" s="64">
        <f t="shared" si="8"/>
        <v>43067</v>
      </c>
      <c r="AC64" s="66">
        <f t="shared" si="17"/>
        <v>879500</v>
      </c>
      <c r="AD64" s="85">
        <f t="shared" si="18"/>
        <v>302525</v>
      </c>
      <c r="AE64" s="64">
        <f t="shared" si="36"/>
        <v>580000</v>
      </c>
      <c r="AF64" s="78">
        <f t="shared" si="20"/>
        <v>0</v>
      </c>
    </row>
    <row r="65" spans="2:32" ht="19" customHeight="1">
      <c r="B65" s="65" t="s">
        <v>115</v>
      </c>
      <c r="C65" s="61">
        <v>2580000</v>
      </c>
      <c r="D65" s="61">
        <v>180000</v>
      </c>
      <c r="E65" s="61">
        <f t="shared" si="9"/>
        <v>2760000</v>
      </c>
      <c r="F65" s="61">
        <f t="shared" si="35"/>
        <v>828000</v>
      </c>
      <c r="G65" s="62">
        <f t="shared" ref="G63:G71" si="38">AE65</f>
        <v>670000</v>
      </c>
      <c r="H65" s="61">
        <f t="shared" si="0"/>
        <v>108000</v>
      </c>
      <c r="I65" s="61">
        <v>50000</v>
      </c>
      <c r="J65" s="61">
        <f t="shared" si="1"/>
        <v>1932000</v>
      </c>
      <c r="K65" s="61">
        <v>150000</v>
      </c>
      <c r="L65" s="92">
        <f t="shared" si="22"/>
        <v>50000</v>
      </c>
      <c r="M65" s="61">
        <f t="shared" si="32"/>
        <v>289800</v>
      </c>
      <c r="N65" s="61">
        <f t="shared" si="10"/>
        <v>489800</v>
      </c>
      <c r="O65" s="61">
        <f t="shared" si="2"/>
        <v>158000</v>
      </c>
      <c r="P65" s="61">
        <f t="shared" si="33"/>
        <v>52000</v>
      </c>
      <c r="Q65" s="61">
        <f t="shared" si="37"/>
        <v>105000</v>
      </c>
      <c r="R65" s="61">
        <v>15000</v>
      </c>
      <c r="S65" s="61">
        <v>5000</v>
      </c>
      <c r="T65" s="61">
        <f t="shared" si="11"/>
        <v>335000</v>
      </c>
      <c r="U65" s="61">
        <f t="shared" si="4"/>
        <v>2885000</v>
      </c>
      <c r="V65" s="61">
        <f t="shared" si="12"/>
        <v>154800</v>
      </c>
      <c r="W65" s="63">
        <f t="shared" si="5"/>
        <v>5.6086956521739131E-2</v>
      </c>
      <c r="X65" s="64">
        <f t="shared" si="6"/>
        <v>73266</v>
      </c>
      <c r="Y65" s="64">
        <f t="shared" si="7"/>
        <v>58507</v>
      </c>
      <c r="Z65" s="64">
        <f t="shared" si="8"/>
        <v>49424</v>
      </c>
      <c r="AC65" s="66">
        <f t="shared" si="17"/>
        <v>1005000</v>
      </c>
      <c r="AD65" s="85">
        <f t="shared" si="18"/>
        <v>339800</v>
      </c>
      <c r="AE65" s="64">
        <f t="shared" si="36"/>
        <v>670000</v>
      </c>
      <c r="AF65" s="78">
        <f t="shared" si="20"/>
        <v>0</v>
      </c>
    </row>
    <row r="66" spans="2:32" ht="30.5" hidden="1" customHeight="1">
      <c r="B66" s="65" t="s">
        <v>71</v>
      </c>
      <c r="C66" s="61">
        <v>2090000</v>
      </c>
      <c r="D66" s="61">
        <v>180000</v>
      </c>
      <c r="E66" s="61">
        <f t="shared" si="9"/>
        <v>2270000</v>
      </c>
      <c r="F66" s="61">
        <f t="shared" si="35"/>
        <v>681000</v>
      </c>
      <c r="G66" s="62">
        <f t="shared" si="38"/>
        <v>550000</v>
      </c>
      <c r="H66" s="61">
        <f t="shared" si="0"/>
        <v>81000</v>
      </c>
      <c r="I66" s="61">
        <v>50000</v>
      </c>
      <c r="J66" s="61">
        <f t="shared" si="1"/>
        <v>1589000</v>
      </c>
      <c r="K66" s="61">
        <v>150000</v>
      </c>
      <c r="L66" s="92">
        <f t="shared" si="22"/>
        <v>50000</v>
      </c>
      <c r="M66" s="61">
        <f t="shared" si="32"/>
        <v>238350</v>
      </c>
      <c r="N66" s="61">
        <f t="shared" si="10"/>
        <v>438350</v>
      </c>
      <c r="O66" s="61">
        <f t="shared" si="2"/>
        <v>131000</v>
      </c>
      <c r="P66" s="61">
        <f t="shared" si="33"/>
        <v>43000</v>
      </c>
      <c r="Q66" s="61">
        <f t="shared" si="37"/>
        <v>87000</v>
      </c>
      <c r="R66" s="61">
        <v>15000</v>
      </c>
      <c r="S66" s="61">
        <v>5000</v>
      </c>
      <c r="T66" s="61">
        <f t="shared" si="11"/>
        <v>281000</v>
      </c>
      <c r="U66" s="61">
        <f t="shared" si="4"/>
        <v>2377000</v>
      </c>
      <c r="V66" s="61">
        <f t="shared" si="12"/>
        <v>157350</v>
      </c>
      <c r="W66" s="63">
        <f t="shared" si="5"/>
        <v>6.9317180616740082E-2</v>
      </c>
      <c r="X66" s="64">
        <f t="shared" si="6"/>
        <v>60258</v>
      </c>
      <c r="Y66" s="64">
        <f t="shared" si="7"/>
        <v>48120</v>
      </c>
      <c r="Z66" s="64">
        <f t="shared" si="8"/>
        <v>40649</v>
      </c>
      <c r="AC66" s="66">
        <f t="shared" si="17"/>
        <v>831000</v>
      </c>
      <c r="AD66" s="85">
        <f t="shared" si="18"/>
        <v>288350</v>
      </c>
      <c r="AE66" s="64">
        <f t="shared" si="36"/>
        <v>550000</v>
      </c>
      <c r="AF66" s="78">
        <f t="shared" si="20"/>
        <v>0</v>
      </c>
    </row>
    <row r="67" spans="2:32" ht="19" customHeight="1">
      <c r="B67" s="65" t="s">
        <v>116</v>
      </c>
      <c r="C67" s="61">
        <v>2255000</v>
      </c>
      <c r="D67" s="61">
        <v>180000</v>
      </c>
      <c r="E67" s="61">
        <f t="shared" si="9"/>
        <v>2435000</v>
      </c>
      <c r="F67" s="61">
        <f t="shared" si="35"/>
        <v>730500</v>
      </c>
      <c r="G67" s="62">
        <v>550000</v>
      </c>
      <c r="H67" s="61">
        <f t="shared" si="0"/>
        <v>130500</v>
      </c>
      <c r="I67" s="61">
        <v>50000</v>
      </c>
      <c r="J67" s="61">
        <f t="shared" si="1"/>
        <v>1704500</v>
      </c>
      <c r="K67" s="61">
        <v>150000</v>
      </c>
      <c r="L67" s="92">
        <f t="shared" si="22"/>
        <v>50000</v>
      </c>
      <c r="M67" s="61">
        <f t="shared" si="32"/>
        <v>255675</v>
      </c>
      <c r="N67" s="61">
        <f t="shared" si="10"/>
        <v>455675</v>
      </c>
      <c r="O67" s="61">
        <f t="shared" si="2"/>
        <v>180500</v>
      </c>
      <c r="P67" s="61">
        <f t="shared" si="33"/>
        <v>46000</v>
      </c>
      <c r="Q67" s="61">
        <f t="shared" si="37"/>
        <v>93000</v>
      </c>
      <c r="R67" s="61">
        <v>15000</v>
      </c>
      <c r="S67" s="61">
        <v>5000</v>
      </c>
      <c r="T67" s="61">
        <f t="shared" si="11"/>
        <v>339500</v>
      </c>
      <c r="U67" s="61">
        <f t="shared" si="4"/>
        <v>2548000</v>
      </c>
      <c r="V67" s="61">
        <f t="shared" si="12"/>
        <v>116175</v>
      </c>
      <c r="W67" s="63">
        <f t="shared" si="5"/>
        <v>4.7710472279260778E-2</v>
      </c>
      <c r="X67" s="64">
        <f t="shared" si="6"/>
        <v>64638</v>
      </c>
      <c r="Y67" s="64">
        <f t="shared" si="7"/>
        <v>51618</v>
      </c>
      <c r="Z67" s="64">
        <f t="shared" si="8"/>
        <v>43604</v>
      </c>
      <c r="AC67" s="66">
        <f t="shared" si="17"/>
        <v>889500</v>
      </c>
      <c r="AD67" s="85">
        <f t="shared" si="18"/>
        <v>305675</v>
      </c>
      <c r="AE67" s="64">
        <f t="shared" si="36"/>
        <v>590000</v>
      </c>
      <c r="AF67" s="78">
        <f t="shared" si="20"/>
        <v>0</v>
      </c>
    </row>
    <row r="68" spans="2:32" ht="19" customHeight="1">
      <c r="B68" s="65" t="s">
        <v>117</v>
      </c>
      <c r="C68" s="61">
        <v>2345000</v>
      </c>
      <c r="D68" s="61">
        <v>180000</v>
      </c>
      <c r="E68" s="61">
        <f t="shared" si="9"/>
        <v>2525000</v>
      </c>
      <c r="F68" s="61">
        <f t="shared" si="35"/>
        <v>757500</v>
      </c>
      <c r="G68" s="62">
        <v>580000</v>
      </c>
      <c r="H68" s="61">
        <f t="shared" si="0"/>
        <v>127500</v>
      </c>
      <c r="I68" s="61">
        <v>50000</v>
      </c>
      <c r="J68" s="61">
        <f t="shared" si="1"/>
        <v>1767500</v>
      </c>
      <c r="K68" s="61">
        <v>150000</v>
      </c>
      <c r="L68" s="92">
        <f t="shared" si="22"/>
        <v>50000</v>
      </c>
      <c r="M68" s="61">
        <f t="shared" si="32"/>
        <v>265125</v>
      </c>
      <c r="N68" s="61">
        <f t="shared" si="10"/>
        <v>465125</v>
      </c>
      <c r="O68" s="61">
        <f t="shared" si="2"/>
        <v>177500</v>
      </c>
      <c r="P68" s="61">
        <f t="shared" si="33"/>
        <v>48000</v>
      </c>
      <c r="Q68" s="61">
        <f t="shared" si="37"/>
        <v>96000</v>
      </c>
      <c r="R68" s="61">
        <v>15000</v>
      </c>
      <c r="S68" s="61">
        <v>5000</v>
      </c>
      <c r="T68" s="61">
        <f t="shared" si="11"/>
        <v>341500</v>
      </c>
      <c r="U68" s="61">
        <f t="shared" si="4"/>
        <v>2641000</v>
      </c>
      <c r="V68" s="61">
        <f t="shared" si="12"/>
        <v>123625</v>
      </c>
      <c r="W68" s="63">
        <f t="shared" si="5"/>
        <v>4.8960396039603962E-2</v>
      </c>
      <c r="X68" s="64">
        <f t="shared" si="6"/>
        <v>67028</v>
      </c>
      <c r="Y68" s="64">
        <f t="shared" si="7"/>
        <v>53526</v>
      </c>
      <c r="Z68" s="64">
        <f t="shared" si="8"/>
        <v>45216</v>
      </c>
      <c r="AC68" s="66">
        <f t="shared" si="17"/>
        <v>921500</v>
      </c>
      <c r="AD68" s="85">
        <f t="shared" si="18"/>
        <v>315125</v>
      </c>
      <c r="AE68" s="64">
        <f t="shared" si="36"/>
        <v>610000</v>
      </c>
      <c r="AF68" s="78">
        <f t="shared" si="20"/>
        <v>0</v>
      </c>
    </row>
    <row r="69" spans="2:32" ht="19" customHeight="1">
      <c r="B69" s="65" t="s">
        <v>118</v>
      </c>
      <c r="C69" s="61">
        <v>2740000</v>
      </c>
      <c r="D69" s="61">
        <v>180000</v>
      </c>
      <c r="E69" s="61">
        <f t="shared" si="9"/>
        <v>2920000</v>
      </c>
      <c r="F69" s="61">
        <f t="shared" si="35"/>
        <v>876000</v>
      </c>
      <c r="G69" s="62">
        <f t="shared" si="38"/>
        <v>710000</v>
      </c>
      <c r="H69" s="61">
        <f t="shared" si="0"/>
        <v>116000</v>
      </c>
      <c r="I69" s="61">
        <v>50000</v>
      </c>
      <c r="J69" s="61">
        <f t="shared" si="1"/>
        <v>2044000</v>
      </c>
      <c r="K69" s="61">
        <v>150000</v>
      </c>
      <c r="L69" s="92">
        <f t="shared" si="22"/>
        <v>50000</v>
      </c>
      <c r="M69" s="61">
        <f t="shared" si="32"/>
        <v>306600</v>
      </c>
      <c r="N69" s="61">
        <f t="shared" si="10"/>
        <v>506600</v>
      </c>
      <c r="O69" s="61">
        <f t="shared" si="2"/>
        <v>166000</v>
      </c>
      <c r="P69" s="61">
        <f t="shared" si="33"/>
        <v>55000</v>
      </c>
      <c r="Q69" s="61">
        <f t="shared" si="37"/>
        <v>111000</v>
      </c>
      <c r="R69" s="61">
        <v>15000</v>
      </c>
      <c r="S69" s="61">
        <v>5000</v>
      </c>
      <c r="T69" s="61">
        <f t="shared" si="11"/>
        <v>352000</v>
      </c>
      <c r="U69" s="61">
        <f t="shared" si="4"/>
        <v>3051000</v>
      </c>
      <c r="V69" s="61">
        <f t="shared" si="12"/>
        <v>154600</v>
      </c>
      <c r="W69" s="63">
        <f t="shared" si="5"/>
        <v>5.2945205479452057E-2</v>
      </c>
      <c r="X69" s="64">
        <f t="shared" si="6"/>
        <v>77513</v>
      </c>
      <c r="Y69" s="64">
        <f t="shared" si="7"/>
        <v>61899</v>
      </c>
      <c r="Z69" s="64">
        <f t="shared" si="8"/>
        <v>52289</v>
      </c>
      <c r="AC69" s="66">
        <f t="shared" si="17"/>
        <v>1062000</v>
      </c>
      <c r="AD69" s="85">
        <f t="shared" si="18"/>
        <v>356600</v>
      </c>
      <c r="AE69" s="64">
        <f t="shared" si="36"/>
        <v>710000</v>
      </c>
      <c r="AF69" s="78">
        <f t="shared" si="20"/>
        <v>0</v>
      </c>
    </row>
    <row r="70" spans="2:32" ht="19" customHeight="1">
      <c r="B70" s="65" t="s">
        <v>75</v>
      </c>
      <c r="C70" s="61">
        <v>2400000</v>
      </c>
      <c r="D70" s="61">
        <v>180000</v>
      </c>
      <c r="E70" s="61">
        <f t="shared" si="9"/>
        <v>2580000</v>
      </c>
      <c r="F70" s="61">
        <f t="shared" si="35"/>
        <v>774000</v>
      </c>
      <c r="G70" s="62">
        <v>550000</v>
      </c>
      <c r="H70" s="61">
        <f t="shared" si="0"/>
        <v>174000</v>
      </c>
      <c r="I70" s="61">
        <v>50000</v>
      </c>
      <c r="J70" s="61">
        <f t="shared" si="1"/>
        <v>1806000</v>
      </c>
      <c r="K70" s="61">
        <v>150000</v>
      </c>
      <c r="L70" s="92">
        <v>100000</v>
      </c>
      <c r="M70" s="61">
        <f t="shared" si="32"/>
        <v>270900</v>
      </c>
      <c r="N70" s="61">
        <f t="shared" si="10"/>
        <v>520900</v>
      </c>
      <c r="O70" s="61">
        <f t="shared" si="2"/>
        <v>224000</v>
      </c>
      <c r="P70" s="61">
        <f t="shared" si="33"/>
        <v>49000</v>
      </c>
      <c r="Q70" s="61">
        <f t="shared" si="37"/>
        <v>99000</v>
      </c>
      <c r="R70" s="61">
        <v>15000</v>
      </c>
      <c r="S70" s="61">
        <v>5000</v>
      </c>
      <c r="T70" s="61">
        <f t="shared" si="11"/>
        <v>392000</v>
      </c>
      <c r="U70" s="61">
        <f t="shared" si="4"/>
        <v>2699000</v>
      </c>
      <c r="V70" s="61">
        <f t="shared" si="12"/>
        <v>128900</v>
      </c>
      <c r="W70" s="63">
        <f t="shared" si="5"/>
        <v>4.9961240310077516E-2</v>
      </c>
      <c r="X70" s="64">
        <f t="shared" si="6"/>
        <v>68488</v>
      </c>
      <c r="Y70" s="64">
        <f t="shared" si="7"/>
        <v>54692</v>
      </c>
      <c r="Z70" s="64">
        <f t="shared" si="8"/>
        <v>46200</v>
      </c>
      <c r="AC70" s="66">
        <f t="shared" si="17"/>
        <v>942000</v>
      </c>
      <c r="AD70" s="85">
        <f t="shared" si="18"/>
        <v>370900</v>
      </c>
      <c r="AE70" s="64">
        <f t="shared" si="36"/>
        <v>580000</v>
      </c>
      <c r="AF70" s="78">
        <f t="shared" si="20"/>
        <v>0</v>
      </c>
    </row>
    <row r="71" spans="2:32" ht="19" customHeight="1">
      <c r="B71" s="65" t="s">
        <v>76</v>
      </c>
      <c r="C71" s="61">
        <v>2800000</v>
      </c>
      <c r="D71" s="61">
        <v>180000</v>
      </c>
      <c r="E71" s="61">
        <f t="shared" si="9"/>
        <v>2980000</v>
      </c>
      <c r="F71" s="61">
        <f t="shared" si="35"/>
        <v>894000</v>
      </c>
      <c r="G71" s="62">
        <v>680000</v>
      </c>
      <c r="H71" s="61">
        <f t="shared" si="0"/>
        <v>164000</v>
      </c>
      <c r="I71" s="61">
        <v>50000</v>
      </c>
      <c r="J71" s="61">
        <f t="shared" si="1"/>
        <v>2086000</v>
      </c>
      <c r="K71" s="61">
        <v>200000</v>
      </c>
      <c r="L71" s="92">
        <f t="shared" si="22"/>
        <v>50000</v>
      </c>
      <c r="M71" s="61">
        <f t="shared" si="32"/>
        <v>312900</v>
      </c>
      <c r="N71" s="61">
        <f t="shared" si="10"/>
        <v>562900</v>
      </c>
      <c r="O71" s="61">
        <f t="shared" si="2"/>
        <v>214000</v>
      </c>
      <c r="P71" s="61">
        <f t="shared" si="33"/>
        <v>57000</v>
      </c>
      <c r="Q71" s="61">
        <f t="shared" si="37"/>
        <v>114000</v>
      </c>
      <c r="R71" s="61">
        <v>15000</v>
      </c>
      <c r="S71" s="61">
        <v>5000</v>
      </c>
      <c r="T71" s="61">
        <f t="shared" si="11"/>
        <v>405000</v>
      </c>
      <c r="U71" s="61">
        <f t="shared" si="4"/>
        <v>3114000</v>
      </c>
      <c r="V71" s="61">
        <f t="shared" si="12"/>
        <v>157900</v>
      </c>
      <c r="W71" s="63">
        <f t="shared" si="5"/>
        <v>5.2986577181208055E-2</v>
      </c>
      <c r="X71" s="64">
        <f t="shared" si="6"/>
        <v>79106</v>
      </c>
      <c r="Y71" s="64">
        <f t="shared" si="7"/>
        <v>63171</v>
      </c>
      <c r="Z71" s="64">
        <f t="shared" si="8"/>
        <v>53363</v>
      </c>
      <c r="AC71" s="66">
        <f t="shared" si="17"/>
        <v>1085000</v>
      </c>
      <c r="AD71" s="85">
        <f t="shared" si="18"/>
        <v>362900</v>
      </c>
      <c r="AE71" s="64">
        <f t="shared" si="36"/>
        <v>730000</v>
      </c>
      <c r="AF71" s="78">
        <f t="shared" si="20"/>
        <v>0</v>
      </c>
    </row>
    <row r="72" spans="2:32" ht="19" customHeight="1">
      <c r="B72" s="87"/>
      <c r="C72" s="88"/>
      <c r="D72" s="88"/>
      <c r="E72" s="88"/>
      <c r="F72" s="88"/>
      <c r="G72" s="89"/>
      <c r="H72" s="88"/>
      <c r="I72" s="88"/>
      <c r="J72" s="88"/>
      <c r="K72" s="88"/>
      <c r="L72" s="93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90"/>
      <c r="X72" s="91"/>
      <c r="Y72" s="91"/>
      <c r="Z72" s="85"/>
      <c r="AC72" s="95"/>
      <c r="AD72" s="96"/>
      <c r="AE72" s="96"/>
      <c r="AF72" s="97"/>
    </row>
    <row r="73" spans="2:32" ht="21" customHeight="1">
      <c r="B73" s="107" t="s">
        <v>96</v>
      </c>
      <c r="C73" s="108"/>
      <c r="D73" s="108"/>
      <c r="E73" s="108"/>
      <c r="F73" s="108"/>
      <c r="G73" s="108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8"/>
      <c r="AD73" s="81" t="s">
        <v>123</v>
      </c>
    </row>
    <row r="74" spans="2:32" ht="24.5" customHeight="1">
      <c r="B74" s="56" t="s">
        <v>12</v>
      </c>
      <c r="C74" s="56" t="s">
        <v>13</v>
      </c>
      <c r="D74" s="56" t="s">
        <v>14</v>
      </c>
      <c r="E74" s="56" t="s">
        <v>125</v>
      </c>
      <c r="F74" s="56" t="s">
        <v>124</v>
      </c>
      <c r="G74" s="56" t="s">
        <v>17</v>
      </c>
      <c r="H74" s="56" t="s">
        <v>18</v>
      </c>
      <c r="I74" s="56" t="s">
        <v>19</v>
      </c>
      <c r="J74" s="56" t="s">
        <v>20</v>
      </c>
      <c r="K74" s="56" t="s">
        <v>21</v>
      </c>
      <c r="L74" s="56" t="s">
        <v>79</v>
      </c>
      <c r="M74" s="56" t="s">
        <v>22</v>
      </c>
      <c r="N74" s="56" t="s">
        <v>23</v>
      </c>
      <c r="O74" s="56" t="s">
        <v>18</v>
      </c>
      <c r="P74" s="56" t="s">
        <v>24</v>
      </c>
      <c r="Q74" s="56" t="s">
        <v>25</v>
      </c>
      <c r="R74" s="56" t="s">
        <v>26</v>
      </c>
      <c r="S74" s="56" t="s">
        <v>27</v>
      </c>
      <c r="T74" s="56" t="s">
        <v>28</v>
      </c>
      <c r="U74" s="56" t="s">
        <v>29</v>
      </c>
      <c r="V74" s="56" t="s">
        <v>30</v>
      </c>
      <c r="W74" s="57" t="s">
        <v>31</v>
      </c>
      <c r="X74" s="56">
        <v>36</v>
      </c>
      <c r="Y74" s="67"/>
      <c r="Z74" s="68"/>
      <c r="AD74" s="81"/>
    </row>
    <row r="75" spans="2:32" ht="20.5" customHeight="1">
      <c r="B75" s="65" t="s">
        <v>82</v>
      </c>
      <c r="C75" s="61">
        <v>3780000</v>
      </c>
      <c r="D75" s="61">
        <v>200000</v>
      </c>
      <c r="E75" s="61">
        <f t="shared" ref="E75:E84" si="39">C75+D75</f>
        <v>3980000</v>
      </c>
      <c r="F75" s="61">
        <f t="shared" ref="F75:F84" si="40">E75*0.3</f>
        <v>1194000</v>
      </c>
      <c r="G75" s="62">
        <f>AE75</f>
        <v>1070000</v>
      </c>
      <c r="H75" s="61">
        <f t="shared" ref="H75:H84" si="41">F75-G75-I75</f>
        <v>24000</v>
      </c>
      <c r="I75" s="61">
        <v>100000</v>
      </c>
      <c r="J75" s="61">
        <f t="shared" ref="J75:J84" si="42">E75-F75</f>
        <v>2786000</v>
      </c>
      <c r="K75" s="61">
        <v>480000</v>
      </c>
      <c r="L75" s="92">
        <f t="shared" ref="L75:L84" si="43">I75</f>
        <v>100000</v>
      </c>
      <c r="M75" s="61">
        <f>J75*0.04</f>
        <v>111440</v>
      </c>
      <c r="N75" s="61">
        <f t="shared" ref="N75:N84" si="44">M75+K75+L75</f>
        <v>691440</v>
      </c>
      <c r="O75" s="61">
        <f t="shared" ref="O75:O84" si="45">F75-G75</f>
        <v>124000</v>
      </c>
      <c r="P75" s="61">
        <f>ROUNDUP((X75*1.03*0.017*$Z$14),-3)</f>
        <v>111000</v>
      </c>
      <c r="Q75" s="61">
        <f>ROUNDUP(E75*0.038,-3)</f>
        <v>152000</v>
      </c>
      <c r="R75" s="61">
        <v>15000</v>
      </c>
      <c r="S75" s="61">
        <v>5000</v>
      </c>
      <c r="T75" s="61">
        <f t="shared" ref="T75:T84" si="46">SUM(O75:S75)</f>
        <v>407000</v>
      </c>
      <c r="U75" s="61">
        <f t="shared" ref="U75:U84" si="47">E75+Q75+R75+S75</f>
        <v>4152000</v>
      </c>
      <c r="V75" s="61">
        <f t="shared" ref="V75:V84" si="48">N75-T75</f>
        <v>284440</v>
      </c>
      <c r="W75" s="63">
        <f t="shared" ref="W75:W84" si="49">V75/E75</f>
        <v>7.1467336683417079E-2</v>
      </c>
      <c r="X75" s="64">
        <f t="shared" ref="X75:X84" si="50">ROUND(J75*(1+$X$7)/$X$14,0)</f>
        <v>105651</v>
      </c>
      <c r="Y75" s="94"/>
      <c r="Z75" s="94"/>
      <c r="AC75" s="66">
        <f t="shared" ref="AC75:AC84" si="51">F75+P75+Q75+R75+S75</f>
        <v>1477000</v>
      </c>
      <c r="AD75" s="85">
        <f>M75+L75+200000</f>
        <v>411440</v>
      </c>
      <c r="AE75" s="64">
        <f t="shared" ref="AE75:AE84" si="52">ROUNDUP((AC75-AD75),-4)</f>
        <v>1070000</v>
      </c>
      <c r="AF75" s="78">
        <f>(J75*0.05)-M75</f>
        <v>27860</v>
      </c>
    </row>
    <row r="76" spans="2:32" ht="20.5" customHeight="1">
      <c r="B76" s="65" t="s">
        <v>83</v>
      </c>
      <c r="C76" s="61">
        <v>3580000</v>
      </c>
      <c r="D76" s="61">
        <v>200000</v>
      </c>
      <c r="E76" s="61">
        <f t="shared" si="39"/>
        <v>3780000</v>
      </c>
      <c r="F76" s="61">
        <f t="shared" si="40"/>
        <v>1134000</v>
      </c>
      <c r="G76" s="62">
        <f t="shared" ref="G76:G84" si="53">AE76</f>
        <v>1000000</v>
      </c>
      <c r="H76" s="61">
        <f t="shared" si="41"/>
        <v>34000</v>
      </c>
      <c r="I76" s="61">
        <v>100000</v>
      </c>
      <c r="J76" s="61">
        <f t="shared" si="42"/>
        <v>2646000</v>
      </c>
      <c r="K76" s="61">
        <v>450000</v>
      </c>
      <c r="L76" s="92">
        <f t="shared" si="43"/>
        <v>100000</v>
      </c>
      <c r="M76" s="61">
        <f t="shared" ref="M76:M84" si="54">J76*0.04</f>
        <v>105840</v>
      </c>
      <c r="N76" s="61">
        <f t="shared" si="44"/>
        <v>655840</v>
      </c>
      <c r="O76" s="61">
        <f t="shared" si="45"/>
        <v>134000</v>
      </c>
      <c r="P76" s="61">
        <f t="shared" ref="P76:P84" si="55">ROUNDUP((X76*1.03*0.017*$Z$14),-3)</f>
        <v>106000</v>
      </c>
      <c r="Q76" s="61">
        <f t="shared" ref="Q76:Q84" si="56">ROUNDUP(E76*0.038,-3)</f>
        <v>144000</v>
      </c>
      <c r="R76" s="61">
        <v>15000</v>
      </c>
      <c r="S76" s="61">
        <v>5000</v>
      </c>
      <c r="T76" s="61">
        <f t="shared" si="46"/>
        <v>404000</v>
      </c>
      <c r="U76" s="61">
        <f t="shared" si="47"/>
        <v>3944000</v>
      </c>
      <c r="V76" s="61">
        <f t="shared" si="48"/>
        <v>251840</v>
      </c>
      <c r="W76" s="63">
        <f t="shared" si="49"/>
        <v>6.6624338624338628E-2</v>
      </c>
      <c r="X76" s="64">
        <f t="shared" si="50"/>
        <v>100342</v>
      </c>
      <c r="Y76" s="94"/>
      <c r="Z76" s="94"/>
      <c r="AC76" s="66">
        <f t="shared" si="51"/>
        <v>1404000</v>
      </c>
      <c r="AD76" s="85">
        <f t="shared" ref="AD76:AD84" si="57">M76+L76+200000</f>
        <v>405840</v>
      </c>
      <c r="AE76" s="64">
        <f t="shared" si="52"/>
        <v>1000000</v>
      </c>
      <c r="AF76" s="78">
        <f t="shared" ref="AF76:AF84" si="58">(J76*0.05)-M76</f>
        <v>26460</v>
      </c>
    </row>
    <row r="77" spans="2:32" ht="20.5" customHeight="1">
      <c r="B77" s="65" t="s">
        <v>90</v>
      </c>
      <c r="C77" s="61">
        <v>4500000</v>
      </c>
      <c r="D77" s="61">
        <v>200000</v>
      </c>
      <c r="E77" s="61">
        <f t="shared" si="39"/>
        <v>4700000</v>
      </c>
      <c r="F77" s="61">
        <f t="shared" si="40"/>
        <v>1410000</v>
      </c>
      <c r="G77" s="62">
        <f t="shared" si="53"/>
        <v>1310000</v>
      </c>
      <c r="H77" s="61">
        <f t="shared" si="41"/>
        <v>0</v>
      </c>
      <c r="I77" s="61">
        <v>100000</v>
      </c>
      <c r="J77" s="61">
        <f t="shared" si="42"/>
        <v>3290000</v>
      </c>
      <c r="K77" s="61">
        <v>500000</v>
      </c>
      <c r="L77" s="92">
        <f t="shared" si="43"/>
        <v>100000</v>
      </c>
      <c r="M77" s="61">
        <f t="shared" si="54"/>
        <v>131600</v>
      </c>
      <c r="N77" s="61">
        <f t="shared" si="44"/>
        <v>731600</v>
      </c>
      <c r="O77" s="61">
        <f t="shared" si="45"/>
        <v>100000</v>
      </c>
      <c r="P77" s="61">
        <f t="shared" si="55"/>
        <v>132000</v>
      </c>
      <c r="Q77" s="61">
        <f t="shared" si="56"/>
        <v>179000</v>
      </c>
      <c r="R77" s="61">
        <v>15000</v>
      </c>
      <c r="S77" s="61">
        <v>5000</v>
      </c>
      <c r="T77" s="61">
        <f t="shared" si="46"/>
        <v>431000</v>
      </c>
      <c r="U77" s="61">
        <f t="shared" si="47"/>
        <v>4899000</v>
      </c>
      <c r="V77" s="61">
        <f t="shared" si="48"/>
        <v>300600</v>
      </c>
      <c r="W77" s="63">
        <f t="shared" si="49"/>
        <v>6.3957446808510635E-2</v>
      </c>
      <c r="X77" s="64">
        <f t="shared" si="50"/>
        <v>124764</v>
      </c>
      <c r="Y77" s="94"/>
      <c r="Z77" s="94"/>
      <c r="AC77" s="66">
        <f t="shared" si="51"/>
        <v>1741000</v>
      </c>
      <c r="AD77" s="85">
        <f t="shared" si="57"/>
        <v>431600</v>
      </c>
      <c r="AE77" s="64">
        <f t="shared" si="52"/>
        <v>1310000</v>
      </c>
      <c r="AF77" s="78">
        <f t="shared" si="58"/>
        <v>32900</v>
      </c>
    </row>
    <row r="78" spans="2:32" ht="20.5" customHeight="1">
      <c r="B78" s="65" t="s">
        <v>84</v>
      </c>
      <c r="C78" s="61">
        <v>4200000</v>
      </c>
      <c r="D78" s="61">
        <v>200000</v>
      </c>
      <c r="E78" s="61">
        <f t="shared" si="39"/>
        <v>4400000</v>
      </c>
      <c r="F78" s="61">
        <f t="shared" si="40"/>
        <v>1320000</v>
      </c>
      <c r="G78" s="62">
        <f t="shared" si="53"/>
        <v>1210000</v>
      </c>
      <c r="H78" s="61">
        <f t="shared" si="41"/>
        <v>10000</v>
      </c>
      <c r="I78" s="61">
        <v>100000</v>
      </c>
      <c r="J78" s="61">
        <f t="shared" si="42"/>
        <v>3080000</v>
      </c>
      <c r="K78" s="61">
        <v>520000</v>
      </c>
      <c r="L78" s="92">
        <f t="shared" si="43"/>
        <v>100000</v>
      </c>
      <c r="M78" s="61">
        <f t="shared" si="54"/>
        <v>123200</v>
      </c>
      <c r="N78" s="61">
        <f t="shared" si="44"/>
        <v>743200</v>
      </c>
      <c r="O78" s="61">
        <f t="shared" si="45"/>
        <v>110000</v>
      </c>
      <c r="P78" s="61">
        <f t="shared" si="55"/>
        <v>123000</v>
      </c>
      <c r="Q78" s="61">
        <f t="shared" si="56"/>
        <v>168000</v>
      </c>
      <c r="R78" s="61">
        <v>15000</v>
      </c>
      <c r="S78" s="61">
        <v>5000</v>
      </c>
      <c r="T78" s="61">
        <f t="shared" si="46"/>
        <v>421000</v>
      </c>
      <c r="U78" s="61">
        <f t="shared" si="47"/>
        <v>4588000</v>
      </c>
      <c r="V78" s="61">
        <f t="shared" si="48"/>
        <v>322200</v>
      </c>
      <c r="W78" s="63">
        <f t="shared" si="49"/>
        <v>7.3227272727272724E-2</v>
      </c>
      <c r="X78" s="64">
        <f t="shared" si="50"/>
        <v>116800</v>
      </c>
      <c r="Y78" s="94"/>
      <c r="Z78" s="94"/>
      <c r="AC78" s="66">
        <f t="shared" si="51"/>
        <v>1631000</v>
      </c>
      <c r="AD78" s="85">
        <f t="shared" si="57"/>
        <v>423200</v>
      </c>
      <c r="AE78" s="64">
        <f t="shared" si="52"/>
        <v>1210000</v>
      </c>
      <c r="AF78" s="78">
        <f t="shared" si="58"/>
        <v>30800</v>
      </c>
    </row>
    <row r="79" spans="2:32" ht="20.5" customHeight="1">
      <c r="B79" s="65" t="s">
        <v>85</v>
      </c>
      <c r="C79" s="61">
        <v>4280000</v>
      </c>
      <c r="D79" s="61">
        <v>200000</v>
      </c>
      <c r="E79" s="61">
        <f t="shared" si="39"/>
        <v>4480000</v>
      </c>
      <c r="F79" s="61">
        <f t="shared" si="40"/>
        <v>1344000</v>
      </c>
      <c r="G79" s="62">
        <f t="shared" si="53"/>
        <v>1240000</v>
      </c>
      <c r="H79" s="61">
        <f t="shared" si="41"/>
        <v>4000</v>
      </c>
      <c r="I79" s="61">
        <v>100000</v>
      </c>
      <c r="J79" s="61">
        <f t="shared" si="42"/>
        <v>3136000</v>
      </c>
      <c r="K79" s="61">
        <v>520000</v>
      </c>
      <c r="L79" s="92">
        <f t="shared" si="43"/>
        <v>100000</v>
      </c>
      <c r="M79" s="61">
        <f t="shared" si="54"/>
        <v>125440</v>
      </c>
      <c r="N79" s="61">
        <f t="shared" si="44"/>
        <v>745440</v>
      </c>
      <c r="O79" s="61">
        <f t="shared" si="45"/>
        <v>104000</v>
      </c>
      <c r="P79" s="61">
        <f t="shared" si="55"/>
        <v>125000</v>
      </c>
      <c r="Q79" s="61">
        <f t="shared" si="56"/>
        <v>171000</v>
      </c>
      <c r="R79" s="61">
        <v>15000</v>
      </c>
      <c r="S79" s="61">
        <v>5000</v>
      </c>
      <c r="T79" s="61">
        <f t="shared" si="46"/>
        <v>420000</v>
      </c>
      <c r="U79" s="61">
        <f t="shared" si="47"/>
        <v>4671000</v>
      </c>
      <c r="V79" s="61">
        <f t="shared" si="48"/>
        <v>325440</v>
      </c>
      <c r="W79" s="63">
        <f t="shared" si="49"/>
        <v>7.2642857142857148E-2</v>
      </c>
      <c r="X79" s="64">
        <f t="shared" si="50"/>
        <v>118924</v>
      </c>
      <c r="Y79" s="94"/>
      <c r="Z79" s="94"/>
      <c r="AC79" s="66">
        <f t="shared" si="51"/>
        <v>1660000</v>
      </c>
      <c r="AD79" s="85">
        <f t="shared" si="57"/>
        <v>425440</v>
      </c>
      <c r="AE79" s="64">
        <f t="shared" si="52"/>
        <v>1240000</v>
      </c>
      <c r="AF79" s="78">
        <f t="shared" si="58"/>
        <v>31360</v>
      </c>
    </row>
    <row r="80" spans="2:32" ht="20.5" customHeight="1">
      <c r="B80" s="65" t="s">
        <v>86</v>
      </c>
      <c r="C80" s="61">
        <v>4190000</v>
      </c>
      <c r="D80" s="61">
        <v>200000</v>
      </c>
      <c r="E80" s="61">
        <f t="shared" si="39"/>
        <v>4390000</v>
      </c>
      <c r="F80" s="61">
        <f t="shared" si="40"/>
        <v>1317000</v>
      </c>
      <c r="G80" s="62">
        <f t="shared" si="53"/>
        <v>1210000</v>
      </c>
      <c r="H80" s="61">
        <f t="shared" si="41"/>
        <v>7000</v>
      </c>
      <c r="I80" s="61">
        <v>100000</v>
      </c>
      <c r="J80" s="61">
        <f t="shared" si="42"/>
        <v>3073000</v>
      </c>
      <c r="K80" s="61">
        <v>440000</v>
      </c>
      <c r="L80" s="92">
        <f t="shared" si="43"/>
        <v>100000</v>
      </c>
      <c r="M80" s="61">
        <f t="shared" si="54"/>
        <v>122920</v>
      </c>
      <c r="N80" s="61">
        <f t="shared" si="44"/>
        <v>662920</v>
      </c>
      <c r="O80" s="61">
        <f t="shared" si="45"/>
        <v>107000</v>
      </c>
      <c r="P80" s="61">
        <f t="shared" si="55"/>
        <v>123000</v>
      </c>
      <c r="Q80" s="61">
        <f t="shared" si="56"/>
        <v>167000</v>
      </c>
      <c r="R80" s="61">
        <v>15000</v>
      </c>
      <c r="S80" s="61">
        <v>5000</v>
      </c>
      <c r="T80" s="61">
        <f t="shared" si="46"/>
        <v>417000</v>
      </c>
      <c r="U80" s="61">
        <f t="shared" si="47"/>
        <v>4577000</v>
      </c>
      <c r="V80" s="61">
        <f t="shared" si="48"/>
        <v>245920</v>
      </c>
      <c r="W80" s="63">
        <f t="shared" si="49"/>
        <v>5.6018223234624145E-2</v>
      </c>
      <c r="X80" s="64">
        <f t="shared" si="50"/>
        <v>116535</v>
      </c>
      <c r="Y80" s="94"/>
      <c r="Z80" s="94"/>
      <c r="AC80" s="66">
        <f t="shared" si="51"/>
        <v>1627000</v>
      </c>
      <c r="AD80" s="85">
        <f t="shared" si="57"/>
        <v>422920</v>
      </c>
      <c r="AE80" s="64">
        <f t="shared" si="52"/>
        <v>1210000</v>
      </c>
      <c r="AF80" s="78">
        <f t="shared" si="58"/>
        <v>30730</v>
      </c>
    </row>
    <row r="81" spans="2:32" ht="20.5" customHeight="1">
      <c r="B81" s="65" t="s">
        <v>87</v>
      </c>
      <c r="C81" s="61">
        <v>3080000</v>
      </c>
      <c r="D81" s="61">
        <v>200000</v>
      </c>
      <c r="E81" s="61">
        <f t="shared" si="39"/>
        <v>3280000</v>
      </c>
      <c r="F81" s="61">
        <f t="shared" si="40"/>
        <v>984000</v>
      </c>
      <c r="G81" s="62">
        <f t="shared" si="53"/>
        <v>830000</v>
      </c>
      <c r="H81" s="61">
        <f t="shared" si="41"/>
        <v>54000</v>
      </c>
      <c r="I81" s="61">
        <v>100000</v>
      </c>
      <c r="J81" s="61">
        <f t="shared" si="42"/>
        <v>2296000</v>
      </c>
      <c r="K81" s="61">
        <v>390000</v>
      </c>
      <c r="L81" s="92">
        <f t="shared" si="43"/>
        <v>100000</v>
      </c>
      <c r="M81" s="61">
        <f t="shared" si="54"/>
        <v>91840</v>
      </c>
      <c r="N81" s="61">
        <f t="shared" si="44"/>
        <v>581840</v>
      </c>
      <c r="O81" s="61">
        <f t="shared" si="45"/>
        <v>154000</v>
      </c>
      <c r="P81" s="61">
        <f t="shared" si="55"/>
        <v>92000</v>
      </c>
      <c r="Q81" s="61">
        <f t="shared" si="56"/>
        <v>125000</v>
      </c>
      <c r="R81" s="61">
        <v>15000</v>
      </c>
      <c r="S81" s="61">
        <v>5000</v>
      </c>
      <c r="T81" s="61">
        <f t="shared" si="46"/>
        <v>391000</v>
      </c>
      <c r="U81" s="61">
        <f t="shared" si="47"/>
        <v>3425000</v>
      </c>
      <c r="V81" s="61">
        <f t="shared" si="48"/>
        <v>190840</v>
      </c>
      <c r="W81" s="63">
        <f t="shared" si="49"/>
        <v>5.8182926829268296E-2</v>
      </c>
      <c r="X81" s="64">
        <f t="shared" si="50"/>
        <v>87069</v>
      </c>
      <c r="Y81" s="94"/>
      <c r="Z81" s="94"/>
      <c r="AC81" s="66">
        <f t="shared" si="51"/>
        <v>1221000</v>
      </c>
      <c r="AD81" s="85">
        <f t="shared" si="57"/>
        <v>391840</v>
      </c>
      <c r="AE81" s="64">
        <f t="shared" si="52"/>
        <v>830000</v>
      </c>
      <c r="AF81" s="78">
        <f t="shared" si="58"/>
        <v>22960</v>
      </c>
    </row>
    <row r="82" spans="2:32" ht="20.5" customHeight="1">
      <c r="B82" s="65" t="s">
        <v>88</v>
      </c>
      <c r="C82" s="61">
        <v>3485000</v>
      </c>
      <c r="D82" s="61">
        <v>200000</v>
      </c>
      <c r="E82" s="61">
        <f t="shared" si="39"/>
        <v>3685000</v>
      </c>
      <c r="F82" s="61">
        <f t="shared" si="40"/>
        <v>1105500</v>
      </c>
      <c r="G82" s="62">
        <f t="shared" si="53"/>
        <v>970000</v>
      </c>
      <c r="H82" s="61">
        <f t="shared" si="41"/>
        <v>35500</v>
      </c>
      <c r="I82" s="61">
        <v>100000</v>
      </c>
      <c r="J82" s="61">
        <f t="shared" si="42"/>
        <v>2579500</v>
      </c>
      <c r="K82" s="61">
        <v>440000</v>
      </c>
      <c r="L82" s="92">
        <f t="shared" si="43"/>
        <v>100000</v>
      </c>
      <c r="M82" s="61">
        <f t="shared" si="54"/>
        <v>103180</v>
      </c>
      <c r="N82" s="61">
        <f t="shared" si="44"/>
        <v>643180</v>
      </c>
      <c r="O82" s="61">
        <f t="shared" si="45"/>
        <v>135500</v>
      </c>
      <c r="P82" s="61">
        <f t="shared" si="55"/>
        <v>103000</v>
      </c>
      <c r="Q82" s="61">
        <f t="shared" si="56"/>
        <v>141000</v>
      </c>
      <c r="R82" s="61">
        <v>15000</v>
      </c>
      <c r="S82" s="61">
        <v>5000</v>
      </c>
      <c r="T82" s="61">
        <f t="shared" si="46"/>
        <v>399500</v>
      </c>
      <c r="U82" s="61">
        <f t="shared" si="47"/>
        <v>3846000</v>
      </c>
      <c r="V82" s="61">
        <f t="shared" si="48"/>
        <v>243680</v>
      </c>
      <c r="W82" s="63">
        <f t="shared" si="49"/>
        <v>6.612754409769335E-2</v>
      </c>
      <c r="X82" s="64">
        <f t="shared" si="50"/>
        <v>97820</v>
      </c>
      <c r="Y82" s="94"/>
      <c r="Z82" s="94"/>
      <c r="AC82" s="66">
        <f t="shared" si="51"/>
        <v>1369500</v>
      </c>
      <c r="AD82" s="85">
        <f t="shared" si="57"/>
        <v>403180</v>
      </c>
      <c r="AE82" s="64">
        <f t="shared" si="52"/>
        <v>970000</v>
      </c>
      <c r="AF82" s="78">
        <f t="shared" si="58"/>
        <v>25795</v>
      </c>
    </row>
    <row r="83" spans="2:32" ht="20.5" customHeight="1">
      <c r="B83" s="65" t="s">
        <v>89</v>
      </c>
      <c r="C83" s="61">
        <v>3030000</v>
      </c>
      <c r="D83" s="61">
        <v>200000</v>
      </c>
      <c r="E83" s="61">
        <f t="shared" si="39"/>
        <v>3230000</v>
      </c>
      <c r="F83" s="61">
        <f t="shared" si="40"/>
        <v>969000</v>
      </c>
      <c r="G83" s="62">
        <f t="shared" si="53"/>
        <v>820000</v>
      </c>
      <c r="H83" s="61">
        <f t="shared" si="41"/>
        <v>49000</v>
      </c>
      <c r="I83" s="61">
        <v>100000</v>
      </c>
      <c r="J83" s="61">
        <f t="shared" si="42"/>
        <v>2261000</v>
      </c>
      <c r="K83" s="61">
        <v>420000</v>
      </c>
      <c r="L83" s="92">
        <f t="shared" si="43"/>
        <v>100000</v>
      </c>
      <c r="M83" s="61">
        <f t="shared" si="54"/>
        <v>90440</v>
      </c>
      <c r="N83" s="61">
        <f t="shared" si="44"/>
        <v>610440</v>
      </c>
      <c r="O83" s="61">
        <f t="shared" si="45"/>
        <v>149000</v>
      </c>
      <c r="P83" s="61">
        <f t="shared" si="55"/>
        <v>91000</v>
      </c>
      <c r="Q83" s="61">
        <f t="shared" si="56"/>
        <v>123000</v>
      </c>
      <c r="R83" s="61">
        <v>15000</v>
      </c>
      <c r="S83" s="61">
        <v>5000</v>
      </c>
      <c r="T83" s="61">
        <f t="shared" si="46"/>
        <v>383000</v>
      </c>
      <c r="U83" s="61">
        <f t="shared" si="47"/>
        <v>3373000</v>
      </c>
      <c r="V83" s="61">
        <f t="shared" si="48"/>
        <v>227440</v>
      </c>
      <c r="W83" s="63">
        <f t="shared" si="49"/>
        <v>7.0414860681114549E-2</v>
      </c>
      <c r="X83" s="64">
        <f t="shared" si="50"/>
        <v>85742</v>
      </c>
      <c r="Y83" s="94"/>
      <c r="Z83" s="94"/>
      <c r="AC83" s="66">
        <f t="shared" si="51"/>
        <v>1203000</v>
      </c>
      <c r="AD83" s="85">
        <f t="shared" si="57"/>
        <v>390440</v>
      </c>
      <c r="AE83" s="64">
        <f t="shared" si="52"/>
        <v>820000</v>
      </c>
      <c r="AF83" s="78">
        <f t="shared" si="58"/>
        <v>22610</v>
      </c>
    </row>
    <row r="84" spans="2:32" ht="20.5" customHeight="1">
      <c r="B84" s="65" t="s">
        <v>89</v>
      </c>
      <c r="C84" s="61">
        <v>3060000</v>
      </c>
      <c r="D84" s="61">
        <v>200000</v>
      </c>
      <c r="E84" s="61">
        <f t="shared" si="39"/>
        <v>3260000</v>
      </c>
      <c r="F84" s="61">
        <f t="shared" si="40"/>
        <v>978000</v>
      </c>
      <c r="G84" s="62">
        <f t="shared" si="53"/>
        <v>830000</v>
      </c>
      <c r="H84" s="61">
        <f t="shared" si="41"/>
        <v>48000</v>
      </c>
      <c r="I84" s="61">
        <v>100000</v>
      </c>
      <c r="J84" s="61">
        <f t="shared" si="42"/>
        <v>2282000</v>
      </c>
      <c r="K84" s="61">
        <v>420000</v>
      </c>
      <c r="L84" s="92">
        <f t="shared" si="43"/>
        <v>100000</v>
      </c>
      <c r="M84" s="61">
        <f t="shared" si="54"/>
        <v>91280</v>
      </c>
      <c r="N84" s="61">
        <f t="shared" si="44"/>
        <v>611280</v>
      </c>
      <c r="O84" s="61">
        <f t="shared" si="45"/>
        <v>148000</v>
      </c>
      <c r="P84" s="61">
        <f t="shared" si="55"/>
        <v>91000</v>
      </c>
      <c r="Q84" s="61">
        <f t="shared" si="56"/>
        <v>124000</v>
      </c>
      <c r="R84" s="61">
        <v>15000</v>
      </c>
      <c r="S84" s="61">
        <v>5000</v>
      </c>
      <c r="T84" s="61">
        <f t="shared" si="46"/>
        <v>383000</v>
      </c>
      <c r="U84" s="61">
        <f t="shared" si="47"/>
        <v>3404000</v>
      </c>
      <c r="V84" s="61">
        <f t="shared" si="48"/>
        <v>228280</v>
      </c>
      <c r="W84" s="63">
        <f t="shared" si="49"/>
        <v>7.0024539877300618E-2</v>
      </c>
      <c r="X84" s="64">
        <f t="shared" si="50"/>
        <v>86539</v>
      </c>
      <c r="Y84" s="94"/>
      <c r="Z84" s="94"/>
      <c r="AC84" s="66">
        <f t="shared" si="51"/>
        <v>1213000</v>
      </c>
      <c r="AD84" s="85">
        <f t="shared" si="57"/>
        <v>391280</v>
      </c>
      <c r="AE84" s="64">
        <f t="shared" si="52"/>
        <v>830000</v>
      </c>
      <c r="AF84" s="78">
        <f t="shared" si="58"/>
        <v>22820</v>
      </c>
    </row>
  </sheetData>
  <mergeCells count="2">
    <mergeCell ref="X6:Z6"/>
    <mergeCell ref="B73:G73"/>
  </mergeCells>
  <conditionalFormatting sqref="W75:W84">
    <cfRule type="cellIs" dxfId="4" priority="1" operator="lessThan">
      <formula>0.05</formula>
    </cfRule>
  </conditionalFormatting>
  <conditionalFormatting sqref="W62:W72 W17:W22 W55:W60 W44:W47 W49:W52 W24:W30 W32:W36 W38:W42">
    <cfRule type="cellIs" dxfId="3" priority="3" operator="lessThan">
      <formula>0.05</formula>
    </cfRule>
  </conditionalFormatting>
  <conditionalFormatting sqref="W53">
    <cfRule type="cellIs" dxfId="2" priority="2" operator="lessThan">
      <formula>0.05</formula>
    </cfRule>
  </conditionalFormatting>
  <pageMargins left="0.7" right="0.7" top="0.75" bottom="0.75" header="0.3" footer="0.3"/>
  <pageSetup paperSize="9" scale="48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20DP 15DI</vt:lpstr>
      <vt:lpstr>20DP 15 DI</vt:lpstr>
      <vt:lpstr>30% DP 15 DI</vt:lpstr>
      <vt:lpstr>'30% DP 15 DI'!Print_Area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User</cp:lastModifiedBy>
  <cp:lastPrinted>2020-11-10T02:16:28Z</cp:lastPrinted>
  <dcterms:created xsi:type="dcterms:W3CDTF">2019-10-14T03:39:00Z</dcterms:created>
  <dcterms:modified xsi:type="dcterms:W3CDTF">2020-11-10T02:16:30Z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1033-11.2.0.9150</vt:lpwstr>
  </property>
</Properties>
</file>